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T Cempas 2024 PROTOKOLAI\I puslapi protokolai\"/>
    </mc:Choice>
  </mc:AlternateContent>
  <xr:revisionPtr revIDLastSave="0" documentId="8_{E9B084B8-EDE9-48D6-8A23-DE6EB694F9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oster" sheetId="5" r:id="rId1"/>
  </sheets>
  <definedNames>
    <definedName name="_xlnm._FilterDatabase" localSheetId="0" hidden="1">Roster!$A$1:$K$3</definedName>
  </definedNames>
  <calcPr calcId="181029" refMode="R1C1"/>
</workbook>
</file>

<file path=xl/calcChain.xml><?xml version="1.0" encoding="utf-8"?>
<calcChain xmlns="http://schemas.openxmlformats.org/spreadsheetml/2006/main">
  <c r="L50" i="5" l="1"/>
  <c r="K50" i="5"/>
  <c r="D50" i="5"/>
  <c r="L49" i="5"/>
  <c r="K49" i="5"/>
  <c r="D49" i="5"/>
  <c r="L46" i="5"/>
  <c r="K46" i="5"/>
  <c r="D46" i="5"/>
  <c r="L43" i="5"/>
  <c r="K43" i="5"/>
  <c r="D43" i="5"/>
  <c r="L42" i="5"/>
  <c r="K42" i="5"/>
  <c r="D42" i="5"/>
  <c r="L41" i="5"/>
  <c r="K41" i="5"/>
  <c r="D41" i="5"/>
  <c r="L40" i="5"/>
  <c r="K40" i="5"/>
  <c r="D40" i="5"/>
  <c r="L39" i="5"/>
  <c r="K39" i="5"/>
  <c r="D39" i="5"/>
  <c r="L38" i="5"/>
  <c r="K38" i="5"/>
  <c r="D38" i="5"/>
  <c r="L35" i="5"/>
  <c r="K35" i="5"/>
  <c r="D35" i="5"/>
  <c r="L34" i="5"/>
  <c r="K34" i="5"/>
  <c r="D34" i="5"/>
  <c r="L33" i="5"/>
  <c r="K33" i="5"/>
  <c r="D33" i="5"/>
  <c r="L30" i="5"/>
  <c r="K30" i="5"/>
  <c r="D30" i="5"/>
  <c r="L29" i="5"/>
  <c r="K29" i="5"/>
  <c r="D29" i="5"/>
  <c r="L28" i="5"/>
  <c r="K28" i="5"/>
  <c r="D28" i="5"/>
  <c r="L27" i="5"/>
  <c r="K27" i="5"/>
  <c r="D27" i="5"/>
  <c r="L26" i="5"/>
  <c r="K26" i="5"/>
  <c r="D26" i="5"/>
  <c r="L25" i="5"/>
  <c r="K25" i="5"/>
  <c r="D25" i="5"/>
  <c r="L24" i="5"/>
  <c r="K24" i="5"/>
  <c r="D24" i="5"/>
  <c r="L21" i="5"/>
  <c r="K21" i="5"/>
  <c r="D21" i="5"/>
  <c r="L20" i="5"/>
  <c r="K20" i="5"/>
  <c r="D20" i="5"/>
  <c r="L17" i="5"/>
  <c r="K17" i="5"/>
  <c r="D17" i="5"/>
  <c r="L16" i="5"/>
  <c r="K16" i="5"/>
  <c r="D16" i="5"/>
  <c r="L15" i="5"/>
  <c r="K15" i="5"/>
  <c r="D15" i="5"/>
  <c r="L12" i="5"/>
  <c r="K12" i="5"/>
  <c r="D12" i="5"/>
  <c r="L9" i="5"/>
  <c r="K9" i="5"/>
  <c r="D9" i="5"/>
  <c r="L6" i="5"/>
  <c r="K6" i="5"/>
  <c r="D6" i="5"/>
</calcChain>
</file>

<file path=xl/sharedStrings.xml><?xml version="1.0" encoding="utf-8"?>
<sst xmlns="http://schemas.openxmlformats.org/spreadsheetml/2006/main" count="254" uniqueCount="162">
  <si>
    <t>Name</t>
  </si>
  <si>
    <t>Team</t>
  </si>
  <si>
    <t>Coach</t>
  </si>
  <si>
    <t>Pts</t>
  </si>
  <si>
    <t>Rec</t>
  </si>
  <si>
    <t>Body
weight</t>
  </si>
  <si>
    <t>Age Class
Bith date/Age</t>
  </si>
  <si>
    <t>Wilks</t>
  </si>
  <si>
    <t>Town/Region</t>
  </si>
  <si>
    <t>Benchpress</t>
  </si>
  <si>
    <t>Body Weight Category  60</t>
  </si>
  <si>
    <t>1. Dovile Peciuleviciute</t>
  </si>
  <si>
    <t>Junior (2002-09-29)/21</t>
  </si>
  <si>
    <t>57,80</t>
  </si>
  <si>
    <t>n/a</t>
  </si>
  <si>
    <t>Vilnius/</t>
  </si>
  <si>
    <t>45,0</t>
  </si>
  <si>
    <t>47,5</t>
  </si>
  <si>
    <t>Body Weight Category  67.5</t>
  </si>
  <si>
    <t>1. Svitlana Matsiuk</t>
  </si>
  <si>
    <t>Master 40-49 (1976-12-19)/47</t>
  </si>
  <si>
    <t>62,80</t>
  </si>
  <si>
    <t>Ukraine/</t>
  </si>
  <si>
    <t>67,5</t>
  </si>
  <si>
    <t>70,0</t>
  </si>
  <si>
    <t>Body Weight Category  82.5</t>
  </si>
  <si>
    <t>1. Ramune Sefeldiene</t>
  </si>
  <si>
    <t>Open (1986-11-02)/37</t>
  </si>
  <si>
    <t>77,90</t>
  </si>
  <si>
    <t>SefelTeam</t>
  </si>
  <si>
    <t>145,0</t>
  </si>
  <si>
    <t>160,0</t>
  </si>
  <si>
    <t>92,5</t>
  </si>
  <si>
    <t>100,0</t>
  </si>
  <si>
    <t>Vytautas Sefeldas</t>
  </si>
  <si>
    <t>Body Weight Category  75</t>
  </si>
  <si>
    <t>1. Matas Jasaitis</t>
  </si>
  <si>
    <t>Sub Junior 14-16 (2009-02-21)/15</t>
  </si>
  <si>
    <t>74,20</t>
  </si>
  <si>
    <t>50,0</t>
  </si>
  <si>
    <t>55,0</t>
  </si>
  <si>
    <t>130,0</t>
  </si>
  <si>
    <t>1. Ray Ignas</t>
  </si>
  <si>
    <t>Sub Junior 17-19 (2005-06-23)/18</t>
  </si>
  <si>
    <t>72,00</t>
  </si>
  <si>
    <t>120,0</t>
  </si>
  <si>
    <t>135,0</t>
  </si>
  <si>
    <t>80,0</t>
  </si>
  <si>
    <t>87,5</t>
  </si>
  <si>
    <t>150,0</t>
  </si>
  <si>
    <t>1. Arvydas Petrauskas</t>
  </si>
  <si>
    <t>Open (1997-01-02)/27</t>
  </si>
  <si>
    <t>69,20</t>
  </si>
  <si>
    <t>Siauliai/</t>
  </si>
  <si>
    <t>125,0</t>
  </si>
  <si>
    <t>1. Dmytro Vydnichuk</t>
  </si>
  <si>
    <t>Sub Junior 14-16 (2007-05-17)/16</t>
  </si>
  <si>
    <t>76,60</t>
  </si>
  <si>
    <t>110,0</t>
  </si>
  <si>
    <t>112,5</t>
  </si>
  <si>
    <t>1. Pavels Grigorjevs</t>
  </si>
  <si>
    <t>Master 40-49 (1974-07-28)/49</t>
  </si>
  <si>
    <t>82,40</t>
  </si>
  <si>
    <t>Riga/</t>
  </si>
  <si>
    <t>142,5</t>
  </si>
  <si>
    <t>147,5</t>
  </si>
  <si>
    <t>Body Weight Category  90</t>
  </si>
  <si>
    <t>1. Vasaris Rinkevicius</t>
  </si>
  <si>
    <t>Sub Junior 17-19 (2007-02-16)/17</t>
  </si>
  <si>
    <t>86,80</t>
  </si>
  <si>
    <t>140,0</t>
  </si>
  <si>
    <t>82,5</t>
  </si>
  <si>
    <t>95,0</t>
  </si>
  <si>
    <t>155,0</t>
  </si>
  <si>
    <t>172,5</t>
  </si>
  <si>
    <t>1. Evaldas Cerniauskas</t>
  </si>
  <si>
    <t>Open (1984-04-07)/40</t>
  </si>
  <si>
    <t>89,00</t>
  </si>
  <si>
    <t>DK Strength Team</t>
  </si>
  <si>
    <t>200,0</t>
  </si>
  <si>
    <t>210,0</t>
  </si>
  <si>
    <t>215,0</t>
  </si>
  <si>
    <t>2. Mindaugas Cibulskis</t>
  </si>
  <si>
    <t>Open (1990-12-22)/33</t>
  </si>
  <si>
    <t>87,00</t>
  </si>
  <si>
    <t>170,0</t>
  </si>
  <si>
    <t>180,0</t>
  </si>
  <si>
    <t>3. Paulius Radionovas</t>
  </si>
  <si>
    <t>Open (1996-01-16)/28</t>
  </si>
  <si>
    <t>89,50</t>
  </si>
  <si>
    <t>Ursa Power</t>
  </si>
  <si>
    <t>Kaisiadorys/</t>
  </si>
  <si>
    <t>190,0</t>
  </si>
  <si>
    <t>Master 40-49 (1984-04-07)/40</t>
  </si>
  <si>
    <t>2. Gytis Zabarauskas</t>
  </si>
  <si>
    <t>Master 40-49 (1977-12-08)/46</t>
  </si>
  <si>
    <t>90,00</t>
  </si>
  <si>
    <t>Moletai/</t>
  </si>
  <si>
    <t>1. Longins Augstkalns</t>
  </si>
  <si>
    <t>Master 60-69 (1954-09-23)/69</t>
  </si>
  <si>
    <t>88,90</t>
  </si>
  <si>
    <t>Body Weight Category  100</t>
  </si>
  <si>
    <t>1. Aleksejs Malinnikovs</t>
  </si>
  <si>
    <t>Open (1979-10-15)/44</t>
  </si>
  <si>
    <t>98,30</t>
  </si>
  <si>
    <t>Ludza/</t>
  </si>
  <si>
    <t>185,0</t>
  </si>
  <si>
    <t>Open (1999-09-02)/24</t>
  </si>
  <si>
    <t>94,40</t>
  </si>
  <si>
    <t>122,5</t>
  </si>
  <si>
    <t>Master 40-49 (1979-10-15)/44</t>
  </si>
  <si>
    <t>Body Weight Category  110</t>
  </si>
  <si>
    <t>1. Tomas Milosas</t>
  </si>
  <si>
    <t>Junior (2000-05-29)/23</t>
  </si>
  <si>
    <t>103,70</t>
  </si>
  <si>
    <t>1. Giedrius Kaleckas</t>
  </si>
  <si>
    <t>Open (1988-07-14)/35</t>
  </si>
  <si>
    <t>101,20</t>
  </si>
  <si>
    <t>217,5</t>
  </si>
  <si>
    <t>222,5</t>
  </si>
  <si>
    <t>225,0</t>
  </si>
  <si>
    <t>2. Vaidas Zdanavicius</t>
  </si>
  <si>
    <t>Open (1986-07-29)/37</t>
  </si>
  <si>
    <t>110,00</t>
  </si>
  <si>
    <t>Panevezys/</t>
  </si>
  <si>
    <t>207,5</t>
  </si>
  <si>
    <t>3. Alvydas Platakis</t>
  </si>
  <si>
    <t>Open (1989-10-23)/34</t>
  </si>
  <si>
    <t>108,10</t>
  </si>
  <si>
    <t>1. Andrejs Blohins</t>
  </si>
  <si>
    <t>Master 40-49 (1981-04-30)/42</t>
  </si>
  <si>
    <t>205,0</t>
  </si>
  <si>
    <t>Master 40-49 (1979-12-05)/44</t>
  </si>
  <si>
    <t>104,50</t>
  </si>
  <si>
    <t>Body Weight Category  125</t>
  </si>
  <si>
    <t>1. Stanislav Dzikevic</t>
  </si>
  <si>
    <t>Open (1997-10-20)/26</t>
  </si>
  <si>
    <t>121,00</t>
  </si>
  <si>
    <t>137,5</t>
  </si>
  <si>
    <t>Body Weight Category  140+</t>
  </si>
  <si>
    <t>1. Vytautas Sefeldas</t>
  </si>
  <si>
    <t>Open (1985-09-04)/38</t>
  </si>
  <si>
    <t>140,70</t>
  </si>
  <si>
    <t>1. Marek Polkovskij</t>
  </si>
  <si>
    <t>Master 40-49 (1984-02-29)/40</t>
  </si>
  <si>
    <t>156,40</t>
  </si>
  <si>
    <t>Lentvaris/</t>
  </si>
  <si>
    <t>260,0</t>
  </si>
  <si>
    <t>268,0</t>
  </si>
  <si>
    <t>Meet director:</t>
  </si>
  <si>
    <t>Head secretary:</t>
  </si>
  <si>
    <t>Head Referee:</t>
  </si>
  <si>
    <t>Side Referyy Left:</t>
  </si>
  <si>
    <t>Side Referyy Right:</t>
  </si>
  <si>
    <t>Fligth secretary:</t>
  </si>
  <si>
    <t>Result</t>
  </si>
  <si>
    <t>WRPF Lithuanian Championship
WRPF Bench press raw
Birstonas/ 27 - 28 April 2024 .</t>
  </si>
  <si>
    <t>2. Romas Rudys</t>
  </si>
  <si>
    <t>2. Romans Kiselcuks</t>
  </si>
  <si>
    <t>Deividas Kasulis</t>
  </si>
  <si>
    <t>Indre Vasiliauskaite</t>
  </si>
  <si>
    <t>Lukas Sverciauskas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</si>
</sst>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"/>
  </numFmts>
  <fonts count="7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186"/>
    </font>
    <font>
      <strike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49" fontId="0" fillId="0" borderId="11" xfId="0" applyNumberFormat="1" applyBorder="1" applyAlignment="1">
      <alignment horizontal="left"/>
    </xf>
    <xf numFmtId="49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left"/>
    </xf>
    <xf numFmtId="165" fontId="0" fillId="0" borderId="11" xfId="0" applyNumberFormat="1" applyBorder="1" applyAlignment="1">
      <alignment horizontal="center"/>
    </xf>
    <xf numFmtId="164" fontId="0" fillId="0" borderId="11" xfId="0" applyNumberFormat="1" applyBorder="1" applyAlignment="1">
      <alignment horizontal="left"/>
    </xf>
    <xf numFmtId="164" fontId="5" fillId="0" borderId="11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left"/>
    </xf>
    <xf numFmtId="165" fontId="0" fillId="0" borderId="12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2" xfId="0" applyNumberFormat="1" applyBorder="1" applyAlignment="1">
      <alignment horizontal="left"/>
    </xf>
    <xf numFmtId="164" fontId="0" fillId="0" borderId="12" xfId="0" applyNumberForma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left"/>
    </xf>
    <xf numFmtId="165" fontId="0" fillId="0" borderId="13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3" xfId="0" applyNumberFormat="1" applyBorder="1" applyAlignment="1">
      <alignment horizontal="left"/>
    </xf>
    <xf numFmtId="164" fontId="0" fillId="0" borderId="13" xfId="0" applyNumberForma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0" fillId="0" borderId="8" xfId="0" applyBorder="1" applyAlignment="1">
      <alignment horizontal="left"/>
    </xf>
    <xf numFmtId="165" fontId="0" fillId="0" borderId="8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left"/>
    </xf>
    <xf numFmtId="164" fontId="5" fillId="0" borderId="8" xfId="0" applyNumberFormat="1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164" fontId="6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M57"/>
  <sheetViews>
    <sheetView tabSelected="1" workbookViewId="0">
      <selection activeCell="F111" sqref="A60:F111"/>
    </sheetView>
  </sheetViews>
  <sheetFormatPr defaultColWidth="9.109375" defaultRowHeight="13.2"/>
  <cols>
    <col min="1" max="1" width="24.88671875" style="6" bestFit="1" customWidth="1"/>
    <col min="2" max="2" width="29.33203125" style="7" bestFit="1" customWidth="1"/>
    <col min="3" max="3" width="7.5546875" style="5" bestFit="1" customWidth="1"/>
    <col min="4" max="4" width="6.5546875" style="3" bestFit="1" customWidth="1"/>
    <col min="5" max="5" width="17" style="8" bestFit="1" customWidth="1"/>
    <col min="6" max="6" width="13.88671875" style="8" bestFit="1" customWidth="1"/>
    <col min="7" max="10" width="5.5546875" style="9" customWidth="1"/>
    <col min="11" max="11" width="5.77734375" style="11" bestFit="1" customWidth="1"/>
    <col min="12" max="12" width="8.5546875" style="2" bestFit="1" customWidth="1"/>
    <col min="13" max="13" width="15.6640625" style="6" bestFit="1" customWidth="1"/>
    <col min="14" max="16384" width="9.109375" style="3"/>
  </cols>
  <sheetData>
    <row r="1" spans="1:13" s="2" customFormat="1" ht="28.95" customHeight="1">
      <c r="A1" s="56" t="s">
        <v>156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1.95" customHeight="1" thickBo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3" t="s">
        <v>0</v>
      </c>
      <c r="B3" s="65" t="s">
        <v>6</v>
      </c>
      <c r="C3" s="65" t="s">
        <v>5</v>
      </c>
      <c r="D3" s="54" t="s">
        <v>7</v>
      </c>
      <c r="E3" s="62" t="s">
        <v>1</v>
      </c>
      <c r="F3" s="62" t="s">
        <v>8</v>
      </c>
      <c r="G3" s="62" t="s">
        <v>9</v>
      </c>
      <c r="H3" s="62"/>
      <c r="I3" s="62"/>
      <c r="J3" s="62"/>
      <c r="K3" s="54" t="s">
        <v>155</v>
      </c>
      <c r="L3" s="54" t="s">
        <v>3</v>
      </c>
      <c r="M3" s="67" t="s">
        <v>2</v>
      </c>
    </row>
    <row r="4" spans="1:13" s="1" customFormat="1" ht="23.25" customHeight="1" thickBot="1">
      <c r="A4" s="64"/>
      <c r="B4" s="66"/>
      <c r="C4" s="66"/>
      <c r="D4" s="55"/>
      <c r="E4" s="66"/>
      <c r="F4" s="66"/>
      <c r="G4" s="10">
        <v>1</v>
      </c>
      <c r="H4" s="10">
        <v>2</v>
      </c>
      <c r="I4" s="10">
        <v>3</v>
      </c>
      <c r="J4" s="10" t="s">
        <v>4</v>
      </c>
      <c r="K4" s="55"/>
      <c r="L4" s="55"/>
      <c r="M4" s="68"/>
    </row>
    <row r="5" spans="1:13" s="5" customFormat="1" ht="15.6">
      <c r="A5" s="52" t="s">
        <v>10</v>
      </c>
      <c r="B5" s="53"/>
      <c r="C5" s="53"/>
      <c r="D5" s="53"/>
      <c r="E5" s="53"/>
      <c r="F5" s="53"/>
      <c r="G5" s="53"/>
      <c r="H5" s="53"/>
      <c r="I5" s="53"/>
      <c r="J5" s="53"/>
      <c r="K5" s="11"/>
      <c r="L5" s="2"/>
      <c r="M5" s="4"/>
    </row>
    <row r="6" spans="1:13" s="5" customFormat="1">
      <c r="A6" s="12" t="s">
        <v>11</v>
      </c>
      <c r="B6" s="13" t="s">
        <v>12</v>
      </c>
      <c r="C6" s="13" t="s">
        <v>13</v>
      </c>
      <c r="D6" s="14" t="str">
        <f>"1,1478"</f>
        <v>1,1478</v>
      </c>
      <c r="E6" s="12" t="s">
        <v>14</v>
      </c>
      <c r="F6" s="12" t="s">
        <v>15</v>
      </c>
      <c r="G6" s="13" t="s">
        <v>16</v>
      </c>
      <c r="H6" s="15" t="s">
        <v>17</v>
      </c>
      <c r="I6" s="15" t="s">
        <v>17</v>
      </c>
      <c r="J6" s="15"/>
      <c r="K6" s="16" t="str">
        <f>"45,0"</f>
        <v>45,0</v>
      </c>
      <c r="L6" s="17" t="str">
        <f>"51,6510"</f>
        <v>51,6510</v>
      </c>
      <c r="M6" s="12"/>
    </row>
    <row r="7" spans="1:13" s="5" customFormat="1">
      <c r="A7" s="4"/>
      <c r="D7" s="3"/>
      <c r="E7" s="4"/>
      <c r="F7" s="4"/>
      <c r="K7" s="11"/>
      <c r="L7" s="2"/>
      <c r="M7" s="4"/>
    </row>
    <row r="8" spans="1:13" ht="15.6">
      <c r="A8" s="51" t="s">
        <v>18</v>
      </c>
      <c r="B8" s="51"/>
      <c r="C8" s="51"/>
      <c r="D8" s="51"/>
      <c r="E8" s="51"/>
      <c r="F8" s="51"/>
      <c r="G8" s="51"/>
      <c r="H8" s="51"/>
      <c r="I8" s="51"/>
      <c r="J8" s="51"/>
    </row>
    <row r="9" spans="1:13">
      <c r="A9" s="18" t="s">
        <v>19</v>
      </c>
      <c r="B9" s="19" t="s">
        <v>20</v>
      </c>
      <c r="C9" s="13" t="s">
        <v>21</v>
      </c>
      <c r="D9" s="14" t="str">
        <f>"1,0765"</f>
        <v>1,0765</v>
      </c>
      <c r="E9" s="20" t="s">
        <v>14</v>
      </c>
      <c r="F9" s="20" t="s">
        <v>22</v>
      </c>
      <c r="G9" s="21" t="s">
        <v>23</v>
      </c>
      <c r="H9" s="22" t="s">
        <v>23</v>
      </c>
      <c r="I9" s="21" t="s">
        <v>24</v>
      </c>
      <c r="J9" s="21"/>
      <c r="K9" s="16" t="str">
        <f>"67,5"</f>
        <v>67,5</v>
      </c>
      <c r="L9" s="17" t="str">
        <f>"79,6395"</f>
        <v>79,6395</v>
      </c>
      <c r="M9" s="18"/>
    </row>
    <row r="11" spans="1:13" ht="15.6">
      <c r="A11" s="51" t="s">
        <v>25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>
      <c r="A12" s="18" t="s">
        <v>26</v>
      </c>
      <c r="B12" s="19" t="s">
        <v>27</v>
      </c>
      <c r="C12" s="13" t="s">
        <v>28</v>
      </c>
      <c r="D12" s="14" t="str">
        <f>"0,9290"</f>
        <v>0,9290</v>
      </c>
      <c r="E12" s="20" t="s">
        <v>29</v>
      </c>
      <c r="F12" s="20" t="s">
        <v>15</v>
      </c>
      <c r="G12" s="22" t="s">
        <v>32</v>
      </c>
      <c r="H12" s="21" t="s">
        <v>33</v>
      </c>
      <c r="I12" s="21" t="s">
        <v>33</v>
      </c>
      <c r="J12" s="21"/>
      <c r="K12" s="16" t="str">
        <f>"92,5"</f>
        <v>92,5</v>
      </c>
      <c r="L12" s="17" t="str">
        <f>"85,9325"</f>
        <v>85,9325</v>
      </c>
      <c r="M12" s="18" t="s">
        <v>34</v>
      </c>
    </row>
    <row r="14" spans="1:13" ht="15.6">
      <c r="A14" s="51" t="s">
        <v>35</v>
      </c>
      <c r="B14" s="51"/>
      <c r="C14" s="51"/>
      <c r="D14" s="51"/>
      <c r="E14" s="51"/>
      <c r="F14" s="51"/>
      <c r="G14" s="51"/>
      <c r="H14" s="51"/>
      <c r="I14" s="51"/>
      <c r="J14" s="51"/>
    </row>
    <row r="15" spans="1:13">
      <c r="A15" s="23" t="s">
        <v>36</v>
      </c>
      <c r="B15" s="24" t="s">
        <v>37</v>
      </c>
      <c r="C15" s="25" t="s">
        <v>38</v>
      </c>
      <c r="D15" s="26" t="str">
        <f>"0,7179"</f>
        <v>0,7179</v>
      </c>
      <c r="E15" s="27" t="s">
        <v>29</v>
      </c>
      <c r="F15" s="27" t="s">
        <v>15</v>
      </c>
      <c r="G15" s="29" t="s">
        <v>16</v>
      </c>
      <c r="H15" s="28" t="s">
        <v>39</v>
      </c>
      <c r="I15" s="28" t="s">
        <v>40</v>
      </c>
      <c r="J15" s="29"/>
      <c r="K15" s="30" t="str">
        <f>"55,0"</f>
        <v>55,0</v>
      </c>
      <c r="L15" s="31" t="str">
        <f>"39,4845"</f>
        <v>39,4845</v>
      </c>
      <c r="M15" s="23" t="s">
        <v>34</v>
      </c>
    </row>
    <row r="16" spans="1:13">
      <c r="A16" s="32" t="s">
        <v>42</v>
      </c>
      <c r="B16" s="33" t="s">
        <v>43</v>
      </c>
      <c r="C16" s="34" t="s">
        <v>44</v>
      </c>
      <c r="D16" s="35" t="str">
        <f>"0,7337"</f>
        <v>0,7337</v>
      </c>
      <c r="E16" s="36" t="s">
        <v>29</v>
      </c>
      <c r="F16" s="36" t="s">
        <v>15</v>
      </c>
      <c r="G16" s="37" t="s">
        <v>47</v>
      </c>
      <c r="H16" s="37" t="s">
        <v>48</v>
      </c>
      <c r="I16" s="38" t="s">
        <v>32</v>
      </c>
      <c r="J16" s="38"/>
      <c r="K16" s="39" t="str">
        <f>"87,5"</f>
        <v>87,5</v>
      </c>
      <c r="L16" s="40" t="str">
        <f>"64,1987"</f>
        <v>64,1987</v>
      </c>
      <c r="M16" s="32" t="s">
        <v>34</v>
      </c>
    </row>
    <row r="17" spans="1:13">
      <c r="A17" s="32" t="s">
        <v>50</v>
      </c>
      <c r="B17" s="33" t="s">
        <v>51</v>
      </c>
      <c r="C17" s="34" t="s">
        <v>52</v>
      </c>
      <c r="D17" s="35" t="str">
        <f>"0,7561"</f>
        <v>0,7561</v>
      </c>
      <c r="E17" s="36" t="s">
        <v>14</v>
      </c>
      <c r="F17" s="36" t="s">
        <v>53</v>
      </c>
      <c r="G17" s="37" t="s">
        <v>54</v>
      </c>
      <c r="H17" s="37" t="s">
        <v>41</v>
      </c>
      <c r="I17" s="37" t="s">
        <v>46</v>
      </c>
      <c r="J17" s="38"/>
      <c r="K17" s="39" t="str">
        <f>"135,0"</f>
        <v>135,0</v>
      </c>
      <c r="L17" s="40" t="str">
        <f>"102,0735"</f>
        <v>102,0735</v>
      </c>
      <c r="M17" s="32"/>
    </row>
    <row r="19" spans="1:13" ht="15.6">
      <c r="A19" s="51" t="s">
        <v>25</v>
      </c>
      <c r="B19" s="51"/>
      <c r="C19" s="51"/>
      <c r="D19" s="51"/>
      <c r="E19" s="51"/>
      <c r="F19" s="51"/>
      <c r="G19" s="51"/>
      <c r="H19" s="51"/>
      <c r="I19" s="51"/>
      <c r="J19" s="51"/>
    </row>
    <row r="20" spans="1:13">
      <c r="A20" s="23" t="s">
        <v>55</v>
      </c>
      <c r="B20" s="24" t="s">
        <v>56</v>
      </c>
      <c r="C20" s="25" t="s">
        <v>57</v>
      </c>
      <c r="D20" s="26" t="str">
        <f>"0,7023"</f>
        <v>0,7023</v>
      </c>
      <c r="E20" s="27" t="s">
        <v>14</v>
      </c>
      <c r="F20" s="27" t="s">
        <v>22</v>
      </c>
      <c r="G20" s="29" t="s">
        <v>58</v>
      </c>
      <c r="H20" s="28" t="s">
        <v>59</v>
      </c>
      <c r="I20" s="28" t="s">
        <v>45</v>
      </c>
      <c r="J20" s="29"/>
      <c r="K20" s="30" t="str">
        <f>"120,0"</f>
        <v>120,0</v>
      </c>
      <c r="L20" s="31" t="str">
        <f>"84,2760"</f>
        <v>84,2760</v>
      </c>
      <c r="M20" s="23"/>
    </row>
    <row r="21" spans="1:13">
      <c r="A21" s="32" t="s">
        <v>60</v>
      </c>
      <c r="B21" s="33" t="s">
        <v>61</v>
      </c>
      <c r="C21" s="34" t="s">
        <v>62</v>
      </c>
      <c r="D21" s="35" t="str">
        <f>"0,6704"</f>
        <v>0,6704</v>
      </c>
      <c r="E21" s="36" t="s">
        <v>14</v>
      </c>
      <c r="F21" s="36" t="s">
        <v>63</v>
      </c>
      <c r="G21" s="37" t="s">
        <v>64</v>
      </c>
      <c r="H21" s="37" t="s">
        <v>65</v>
      </c>
      <c r="I21" s="38" t="s">
        <v>49</v>
      </c>
      <c r="J21" s="38"/>
      <c r="K21" s="39" t="str">
        <f>"147,5"</f>
        <v>147,5</v>
      </c>
      <c r="L21" s="40" t="str">
        <f>"111,9367"</f>
        <v>111,9367</v>
      </c>
      <c r="M21" s="32"/>
    </row>
    <row r="23" spans="1:13" ht="15.6">
      <c r="A23" s="51" t="s">
        <v>66</v>
      </c>
      <c r="B23" s="51"/>
      <c r="C23" s="51"/>
      <c r="D23" s="51"/>
      <c r="E23" s="51"/>
      <c r="F23" s="51"/>
      <c r="G23" s="51"/>
      <c r="H23" s="51"/>
      <c r="I23" s="51"/>
      <c r="J23" s="51"/>
    </row>
    <row r="24" spans="1:13">
      <c r="A24" s="23" t="s">
        <v>67</v>
      </c>
      <c r="B24" s="24" t="s">
        <v>68</v>
      </c>
      <c r="C24" s="25" t="s">
        <v>69</v>
      </c>
      <c r="D24" s="26" t="str">
        <f>"0,6507"</f>
        <v>0,6507</v>
      </c>
      <c r="E24" s="27" t="s">
        <v>29</v>
      </c>
      <c r="F24" s="27" t="s">
        <v>15</v>
      </c>
      <c r="G24" s="29" t="s">
        <v>47</v>
      </c>
      <c r="H24" s="28" t="s">
        <v>71</v>
      </c>
      <c r="I24" s="29" t="s">
        <v>72</v>
      </c>
      <c r="J24" s="29"/>
      <c r="K24" s="30" t="str">
        <f>"82,5"</f>
        <v>82,5</v>
      </c>
      <c r="L24" s="31" t="str">
        <f>"53,6827"</f>
        <v>53,6827</v>
      </c>
      <c r="M24" s="23" t="s">
        <v>34</v>
      </c>
    </row>
    <row r="25" spans="1:13">
      <c r="A25" s="32" t="s">
        <v>75</v>
      </c>
      <c r="B25" s="33" t="s">
        <v>76</v>
      </c>
      <c r="C25" s="34" t="s">
        <v>77</v>
      </c>
      <c r="D25" s="35" t="str">
        <f>"0,6421"</f>
        <v>0,6421</v>
      </c>
      <c r="E25" s="36" t="s">
        <v>78</v>
      </c>
      <c r="F25" s="36" t="s">
        <v>15</v>
      </c>
      <c r="G25" s="37" t="s">
        <v>79</v>
      </c>
      <c r="H25" s="37" t="s">
        <v>80</v>
      </c>
      <c r="I25" s="38" t="s">
        <v>81</v>
      </c>
      <c r="J25" s="38"/>
      <c r="K25" s="39" t="str">
        <f>"210,0"</f>
        <v>210,0</v>
      </c>
      <c r="L25" s="40" t="str">
        <f>"134,8410"</f>
        <v>134,8410</v>
      </c>
      <c r="M25" s="32"/>
    </row>
    <row r="26" spans="1:13">
      <c r="A26" s="32" t="s">
        <v>82</v>
      </c>
      <c r="B26" s="33" t="s">
        <v>83</v>
      </c>
      <c r="C26" s="34" t="s">
        <v>84</v>
      </c>
      <c r="D26" s="35" t="str">
        <f>"0,6499"</f>
        <v>0,6499</v>
      </c>
      <c r="E26" s="36" t="s">
        <v>14</v>
      </c>
      <c r="F26" s="36" t="s">
        <v>15</v>
      </c>
      <c r="G26" s="37" t="s">
        <v>31</v>
      </c>
      <c r="H26" s="37" t="s">
        <v>85</v>
      </c>
      <c r="I26" s="38" t="s">
        <v>86</v>
      </c>
      <c r="J26" s="38"/>
      <c r="K26" s="39" t="str">
        <f>"170,0"</f>
        <v>170,0</v>
      </c>
      <c r="L26" s="40" t="str">
        <f>"110,4830"</f>
        <v>110,4830</v>
      </c>
      <c r="M26" s="32"/>
    </row>
    <row r="27" spans="1:13">
      <c r="A27" s="32" t="s">
        <v>87</v>
      </c>
      <c r="B27" s="33" t="s">
        <v>88</v>
      </c>
      <c r="C27" s="34" t="s">
        <v>89</v>
      </c>
      <c r="D27" s="35" t="str">
        <f>"0,6402"</f>
        <v>0,6402</v>
      </c>
      <c r="E27" s="36" t="s">
        <v>90</v>
      </c>
      <c r="F27" s="36" t="s">
        <v>91</v>
      </c>
      <c r="G27" s="37" t="s">
        <v>49</v>
      </c>
      <c r="H27" s="37" t="s">
        <v>73</v>
      </c>
      <c r="I27" s="38" t="s">
        <v>31</v>
      </c>
      <c r="J27" s="38"/>
      <c r="K27" s="39" t="str">
        <f>"155,0"</f>
        <v>155,0</v>
      </c>
      <c r="L27" s="40" t="str">
        <f>"99,2310"</f>
        <v>99,2310</v>
      </c>
      <c r="M27" s="32"/>
    </row>
    <row r="28" spans="1:13">
      <c r="A28" s="32" t="s">
        <v>75</v>
      </c>
      <c r="B28" s="33" t="s">
        <v>93</v>
      </c>
      <c r="C28" s="34" t="s">
        <v>77</v>
      </c>
      <c r="D28" s="35" t="str">
        <f>"0,6421"</f>
        <v>0,6421</v>
      </c>
      <c r="E28" s="36" t="s">
        <v>78</v>
      </c>
      <c r="F28" s="36" t="s">
        <v>15</v>
      </c>
      <c r="G28" s="37" t="s">
        <v>79</v>
      </c>
      <c r="H28" s="37" t="s">
        <v>80</v>
      </c>
      <c r="I28" s="38" t="s">
        <v>81</v>
      </c>
      <c r="J28" s="38"/>
      <c r="K28" s="39" t="str">
        <f>"210,0"</f>
        <v>210,0</v>
      </c>
      <c r="L28" s="40" t="str">
        <f>"134,8410"</f>
        <v>134,8410</v>
      </c>
      <c r="M28" s="32"/>
    </row>
    <row r="29" spans="1:13">
      <c r="A29" s="32" t="s">
        <v>94</v>
      </c>
      <c r="B29" s="33" t="s">
        <v>95</v>
      </c>
      <c r="C29" s="34" t="s">
        <v>96</v>
      </c>
      <c r="D29" s="35" t="str">
        <f>"0,6384"</f>
        <v>0,6384</v>
      </c>
      <c r="E29" s="36" t="s">
        <v>14</v>
      </c>
      <c r="F29" s="36" t="s">
        <v>97</v>
      </c>
      <c r="G29" s="37" t="s">
        <v>70</v>
      </c>
      <c r="H29" s="37" t="s">
        <v>49</v>
      </c>
      <c r="I29" s="37" t="s">
        <v>31</v>
      </c>
      <c r="J29" s="38"/>
      <c r="K29" s="39" t="str">
        <f>"160,0"</f>
        <v>160,0</v>
      </c>
      <c r="L29" s="40" t="str">
        <f>"110,1112"</f>
        <v>110,1112</v>
      </c>
      <c r="M29" s="32"/>
    </row>
    <row r="30" spans="1:13">
      <c r="A30" s="32" t="s">
        <v>98</v>
      </c>
      <c r="B30" s="33" t="s">
        <v>99</v>
      </c>
      <c r="C30" s="34" t="s">
        <v>100</v>
      </c>
      <c r="D30" s="35" t="str">
        <f>"0,6424"</f>
        <v>0,6424</v>
      </c>
      <c r="E30" s="36" t="s">
        <v>14</v>
      </c>
      <c r="F30" s="36" t="s">
        <v>63</v>
      </c>
      <c r="G30" s="37" t="s">
        <v>41</v>
      </c>
      <c r="H30" s="37" t="s">
        <v>46</v>
      </c>
      <c r="I30" s="37" t="s">
        <v>70</v>
      </c>
      <c r="J30" s="38"/>
      <c r="K30" s="39" t="str">
        <f>"140,0"</f>
        <v>140,0</v>
      </c>
      <c r="L30" s="40" t="str">
        <f>"149,6535"</f>
        <v>149,6535</v>
      </c>
      <c r="M30" s="32"/>
    </row>
    <row r="32" spans="1:13" ht="15.6">
      <c r="A32" s="51" t="s">
        <v>101</v>
      </c>
      <c r="B32" s="51"/>
      <c r="C32" s="51"/>
      <c r="D32" s="51"/>
      <c r="E32" s="51"/>
      <c r="F32" s="51"/>
      <c r="G32" s="51"/>
      <c r="H32" s="51"/>
      <c r="I32" s="51"/>
      <c r="J32" s="51"/>
    </row>
    <row r="33" spans="1:13">
      <c r="A33" s="23" t="s">
        <v>102</v>
      </c>
      <c r="B33" s="24" t="s">
        <v>103</v>
      </c>
      <c r="C33" s="25" t="s">
        <v>104</v>
      </c>
      <c r="D33" s="26" t="str">
        <f>"0,6129"</f>
        <v>0,6129</v>
      </c>
      <c r="E33" s="27" t="s">
        <v>14</v>
      </c>
      <c r="F33" s="27" t="s">
        <v>105</v>
      </c>
      <c r="G33" s="28" t="s">
        <v>74</v>
      </c>
      <c r="H33" s="29" t="s">
        <v>106</v>
      </c>
      <c r="I33" s="29" t="s">
        <v>106</v>
      </c>
      <c r="J33" s="29"/>
      <c r="K33" s="30" t="str">
        <f>"172,5"</f>
        <v>172,5</v>
      </c>
      <c r="L33" s="31" t="str">
        <f>"105,7253"</f>
        <v>105,7253</v>
      </c>
      <c r="M33" s="23"/>
    </row>
    <row r="34" spans="1:13">
      <c r="A34" s="32" t="s">
        <v>157</v>
      </c>
      <c r="B34" s="33" t="s">
        <v>107</v>
      </c>
      <c r="C34" s="34" t="s">
        <v>108</v>
      </c>
      <c r="D34" s="35" t="str">
        <f>"0,6238"</f>
        <v>0,6238</v>
      </c>
      <c r="E34" s="36" t="s">
        <v>29</v>
      </c>
      <c r="F34" s="36" t="s">
        <v>15</v>
      </c>
      <c r="G34" s="37" t="s">
        <v>59</v>
      </c>
      <c r="H34" s="37" t="s">
        <v>109</v>
      </c>
      <c r="I34" s="38" t="s">
        <v>41</v>
      </c>
      <c r="J34" s="38"/>
      <c r="K34" s="39" t="str">
        <f>"122,5"</f>
        <v>122,5</v>
      </c>
      <c r="L34" s="40" t="str">
        <f>"76,4155"</f>
        <v>76,4155</v>
      </c>
      <c r="M34" s="32" t="s">
        <v>34</v>
      </c>
    </row>
    <row r="35" spans="1:13">
      <c r="A35" s="32" t="s">
        <v>102</v>
      </c>
      <c r="B35" s="33" t="s">
        <v>110</v>
      </c>
      <c r="C35" s="34" t="s">
        <v>104</v>
      </c>
      <c r="D35" s="35" t="str">
        <f>"0,6129"</f>
        <v>0,6129</v>
      </c>
      <c r="E35" s="36" t="s">
        <v>14</v>
      </c>
      <c r="F35" s="36" t="s">
        <v>105</v>
      </c>
      <c r="G35" s="37" t="s">
        <v>74</v>
      </c>
      <c r="H35" s="38" t="s">
        <v>106</v>
      </c>
      <c r="I35" s="38" t="s">
        <v>106</v>
      </c>
      <c r="J35" s="38"/>
      <c r="K35" s="39" t="str">
        <f>"172,5"</f>
        <v>172,5</v>
      </c>
      <c r="L35" s="40" t="str">
        <f>"110,3772"</f>
        <v>110,3772</v>
      </c>
      <c r="M35" s="32"/>
    </row>
    <row r="37" spans="1:13" ht="15.6">
      <c r="A37" s="51" t="s">
        <v>111</v>
      </c>
      <c r="B37" s="51"/>
      <c r="C37" s="51"/>
      <c r="D37" s="51"/>
      <c r="E37" s="51"/>
      <c r="F37" s="51"/>
      <c r="G37" s="51"/>
      <c r="H37" s="51"/>
      <c r="I37" s="51"/>
      <c r="J37" s="51"/>
    </row>
    <row r="38" spans="1:13">
      <c r="A38" s="23" t="s">
        <v>112</v>
      </c>
      <c r="B38" s="24" t="s">
        <v>113</v>
      </c>
      <c r="C38" s="25" t="s">
        <v>114</v>
      </c>
      <c r="D38" s="26" t="str">
        <f>"0,6002"</f>
        <v>0,6002</v>
      </c>
      <c r="E38" s="27" t="s">
        <v>29</v>
      </c>
      <c r="F38" s="27" t="s">
        <v>15</v>
      </c>
      <c r="G38" s="28" t="s">
        <v>30</v>
      </c>
      <c r="H38" s="29" t="s">
        <v>31</v>
      </c>
      <c r="I38" s="29" t="s">
        <v>31</v>
      </c>
      <c r="J38" s="29"/>
      <c r="K38" s="30" t="str">
        <f>"145,0"</f>
        <v>145,0</v>
      </c>
      <c r="L38" s="31" t="str">
        <f>"87,0290"</f>
        <v>87,0290</v>
      </c>
      <c r="M38" s="23" t="s">
        <v>34</v>
      </c>
    </row>
    <row r="39" spans="1:13">
      <c r="A39" s="32" t="s">
        <v>115</v>
      </c>
      <c r="B39" s="33" t="s">
        <v>116</v>
      </c>
      <c r="C39" s="34" t="s">
        <v>117</v>
      </c>
      <c r="D39" s="35" t="str">
        <f>"0,6057"</f>
        <v>0,6057</v>
      </c>
      <c r="E39" s="36" t="s">
        <v>14</v>
      </c>
      <c r="F39" s="36" t="s">
        <v>15</v>
      </c>
      <c r="G39" s="37" t="s">
        <v>80</v>
      </c>
      <c r="H39" s="37" t="s">
        <v>118</v>
      </c>
      <c r="I39" s="37" t="s">
        <v>119</v>
      </c>
      <c r="J39" s="37" t="s">
        <v>120</v>
      </c>
      <c r="K39" s="39" t="str">
        <f>"222,5"</f>
        <v>222,5</v>
      </c>
      <c r="L39" s="40" t="str">
        <f>"134,7683"</f>
        <v>134,7683</v>
      </c>
      <c r="M39" s="32"/>
    </row>
    <row r="40" spans="1:13">
      <c r="A40" s="32" t="s">
        <v>121</v>
      </c>
      <c r="B40" s="33" t="s">
        <v>122</v>
      </c>
      <c r="C40" s="34" t="s">
        <v>123</v>
      </c>
      <c r="D40" s="35" t="str">
        <f>"0,5885"</f>
        <v>0,5885</v>
      </c>
      <c r="E40" s="36" t="s">
        <v>14</v>
      </c>
      <c r="F40" s="36" t="s">
        <v>124</v>
      </c>
      <c r="G40" s="37" t="s">
        <v>79</v>
      </c>
      <c r="H40" s="37" t="s">
        <v>125</v>
      </c>
      <c r="I40" s="37" t="s">
        <v>80</v>
      </c>
      <c r="J40" s="38"/>
      <c r="K40" s="39" t="str">
        <f>"210,0"</f>
        <v>210,0</v>
      </c>
      <c r="L40" s="40" t="str">
        <f>"123,5850"</f>
        <v>123,5850</v>
      </c>
      <c r="M40" s="32"/>
    </row>
    <row r="41" spans="1:13">
      <c r="A41" s="32" t="s">
        <v>126</v>
      </c>
      <c r="B41" s="33" t="s">
        <v>127</v>
      </c>
      <c r="C41" s="34" t="s">
        <v>128</v>
      </c>
      <c r="D41" s="35" t="str">
        <f>"0,5917"</f>
        <v>0,5917</v>
      </c>
      <c r="E41" s="36" t="s">
        <v>14</v>
      </c>
      <c r="F41" s="36" t="s">
        <v>53</v>
      </c>
      <c r="G41" s="37" t="s">
        <v>86</v>
      </c>
      <c r="H41" s="37" t="s">
        <v>92</v>
      </c>
      <c r="I41" s="38" t="s">
        <v>79</v>
      </c>
      <c r="J41" s="38"/>
      <c r="K41" s="39" t="str">
        <f>"190,0"</f>
        <v>190,0</v>
      </c>
      <c r="L41" s="40" t="str">
        <f>"112,4230"</f>
        <v>112,4230</v>
      </c>
      <c r="M41" s="32"/>
    </row>
    <row r="42" spans="1:13">
      <c r="A42" s="32" t="s">
        <v>129</v>
      </c>
      <c r="B42" s="33" t="s">
        <v>130</v>
      </c>
      <c r="C42" s="34" t="s">
        <v>123</v>
      </c>
      <c r="D42" s="35" t="str">
        <f>"0,5885"</f>
        <v>0,5885</v>
      </c>
      <c r="E42" s="36" t="s">
        <v>14</v>
      </c>
      <c r="F42" s="36" t="s">
        <v>63</v>
      </c>
      <c r="G42" s="37" t="s">
        <v>92</v>
      </c>
      <c r="H42" s="37" t="s">
        <v>79</v>
      </c>
      <c r="I42" s="37" t="s">
        <v>131</v>
      </c>
      <c r="J42" s="38"/>
      <c r="K42" s="39" t="str">
        <f>"205,0"</f>
        <v>205,0</v>
      </c>
      <c r="L42" s="40" t="str">
        <f>"122,3315"</f>
        <v>122,3315</v>
      </c>
      <c r="M42" s="32"/>
    </row>
    <row r="43" spans="1:13">
      <c r="A43" s="32" t="s">
        <v>158</v>
      </c>
      <c r="B43" s="33" t="s">
        <v>132</v>
      </c>
      <c r="C43" s="34" t="s">
        <v>133</v>
      </c>
      <c r="D43" s="35" t="str">
        <f>"0,5986"</f>
        <v>0,5986</v>
      </c>
      <c r="E43" s="36" t="s">
        <v>14</v>
      </c>
      <c r="F43" s="36" t="s">
        <v>63</v>
      </c>
      <c r="G43" s="37" t="s">
        <v>85</v>
      </c>
      <c r="H43" s="37" t="s">
        <v>86</v>
      </c>
      <c r="I43" s="38" t="s">
        <v>92</v>
      </c>
      <c r="J43" s="38"/>
      <c r="K43" s="39" t="str">
        <f>"180,0"</f>
        <v>180,0</v>
      </c>
      <c r="L43" s="40" t="str">
        <f>"112,4889"</f>
        <v>112,4889</v>
      </c>
      <c r="M43" s="32"/>
    </row>
    <row r="45" spans="1:13" ht="15.6">
      <c r="A45" s="51" t="s">
        <v>134</v>
      </c>
      <c r="B45" s="51"/>
      <c r="C45" s="51"/>
      <c r="D45" s="51"/>
      <c r="E45" s="51"/>
      <c r="F45" s="51"/>
      <c r="G45" s="51"/>
      <c r="H45" s="51"/>
      <c r="I45" s="51"/>
      <c r="J45" s="51"/>
    </row>
    <row r="46" spans="1:13">
      <c r="A46" s="18" t="s">
        <v>135</v>
      </c>
      <c r="B46" s="19" t="s">
        <v>136</v>
      </c>
      <c r="C46" s="13" t="s">
        <v>137</v>
      </c>
      <c r="D46" s="14" t="str">
        <f>"0,5738"</f>
        <v>0,5738</v>
      </c>
      <c r="E46" s="20" t="s">
        <v>14</v>
      </c>
      <c r="F46" s="20" t="s">
        <v>15</v>
      </c>
      <c r="G46" s="22" t="s">
        <v>138</v>
      </c>
      <c r="H46" s="21" t="s">
        <v>49</v>
      </c>
      <c r="I46" s="22" t="s">
        <v>49</v>
      </c>
      <c r="J46" s="21"/>
      <c r="K46" s="16" t="str">
        <f>"150,0"</f>
        <v>150,0</v>
      </c>
      <c r="L46" s="17" t="str">
        <f>"86,0700"</f>
        <v>86,0700</v>
      </c>
      <c r="M46" s="18"/>
    </row>
    <row r="48" spans="1:13" ht="15.6">
      <c r="A48" s="51" t="s">
        <v>139</v>
      </c>
      <c r="B48" s="51"/>
      <c r="C48" s="51"/>
      <c r="D48" s="51"/>
      <c r="E48" s="51"/>
      <c r="F48" s="51"/>
      <c r="G48" s="51"/>
      <c r="H48" s="51"/>
      <c r="I48" s="51"/>
      <c r="J48" s="51"/>
    </row>
    <row r="49" spans="1:13">
      <c r="A49" s="23" t="s">
        <v>140</v>
      </c>
      <c r="B49" s="24" t="s">
        <v>141</v>
      </c>
      <c r="C49" s="25" t="s">
        <v>142</v>
      </c>
      <c r="D49" s="26" t="str">
        <f>"0,5584"</f>
        <v>0,5584</v>
      </c>
      <c r="E49" s="27" t="s">
        <v>29</v>
      </c>
      <c r="F49" s="27" t="s">
        <v>15</v>
      </c>
      <c r="G49" s="28" t="s">
        <v>49</v>
      </c>
      <c r="H49" s="28" t="s">
        <v>85</v>
      </c>
      <c r="I49" s="29" t="s">
        <v>106</v>
      </c>
      <c r="J49" s="29"/>
      <c r="K49" s="30" t="str">
        <f>"170,0"</f>
        <v>170,0</v>
      </c>
      <c r="L49" s="31" t="str">
        <f>"94,9280"</f>
        <v>94,9280</v>
      </c>
      <c r="M49" s="23"/>
    </row>
    <row r="50" spans="1:13">
      <c r="A50" s="41" t="s">
        <v>143</v>
      </c>
      <c r="B50" s="42" t="s">
        <v>144</v>
      </c>
      <c r="C50" s="43" t="s">
        <v>145</v>
      </c>
      <c r="D50" s="44" t="str">
        <f>"0,5500"</f>
        <v>0,5500</v>
      </c>
      <c r="E50" s="45" t="s">
        <v>14</v>
      </c>
      <c r="F50" s="45" t="s">
        <v>146</v>
      </c>
      <c r="G50" s="47" t="s">
        <v>147</v>
      </c>
      <c r="H50" s="46" t="s">
        <v>148</v>
      </c>
      <c r="I50" s="46" t="s">
        <v>148</v>
      </c>
      <c r="J50" s="46"/>
      <c r="K50" s="48" t="str">
        <f>"260,0"</f>
        <v>260,0</v>
      </c>
      <c r="L50" s="49" t="str">
        <f>"143,0000"</f>
        <v>143,0000</v>
      </c>
      <c r="M50" s="41"/>
    </row>
    <row r="52" spans="1:13" ht="15">
      <c r="E52" s="50" t="s">
        <v>149</v>
      </c>
      <c r="F52" s="8" t="s">
        <v>159</v>
      </c>
    </row>
    <row r="53" spans="1:13" ht="15">
      <c r="E53" s="50" t="s">
        <v>150</v>
      </c>
      <c r="F53" s="8" t="s">
        <v>160</v>
      </c>
    </row>
    <row r="54" spans="1:13" ht="15">
      <c r="E54" s="50" t="s">
        <v>151</v>
      </c>
      <c r="F54" s="8" t="s">
        <v>161</v>
      </c>
    </row>
    <row r="55" spans="1:13">
      <c r="E55" s="8" t="s">
        <v>152</v>
      </c>
    </row>
    <row r="56" spans="1:13">
      <c r="E56" s="8" t="s">
        <v>153</v>
      </c>
    </row>
    <row r="57" spans="1:13">
      <c r="E57" s="8" t="s">
        <v>154</v>
      </c>
    </row>
  </sheetData>
  <mergeCells count="21"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  <mergeCell ref="A5:J5"/>
    <mergeCell ref="A8:J8"/>
    <mergeCell ref="A11:J11"/>
    <mergeCell ref="A14:J14"/>
    <mergeCell ref="A19:J19"/>
    <mergeCell ref="A23:J23"/>
    <mergeCell ref="A32:J32"/>
    <mergeCell ref="A37:J37"/>
    <mergeCell ref="A45:J45"/>
    <mergeCell ref="A48:J48"/>
  </mergeCells>
  <phoneticPr fontId="0" type="noConversion"/>
  <pageMargins left="0.19685039370078741" right="0.47244094488188981" top="0.43307086614173229" bottom="0.47244094488188981" header="0.51181102362204722" footer="0.51181102362204722"/>
  <pageSetup scale="65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User</cp:lastModifiedBy>
  <cp:lastPrinted>2008-02-22T21:19:54Z</cp:lastPrinted>
  <dcterms:created xsi:type="dcterms:W3CDTF">2002-06-16T13:36:44Z</dcterms:created>
  <dcterms:modified xsi:type="dcterms:W3CDTF">2024-05-05T15:10:55Z</dcterms:modified>
</cp:coreProperties>
</file>