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T Cempas 2024 PROTOKOLAI\I puslapi protokolai\"/>
    </mc:Choice>
  </mc:AlternateContent>
  <xr:revisionPtr revIDLastSave="0" documentId="8_{DA760B5C-7034-452D-B022-733F211804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ster" sheetId="5" r:id="rId1"/>
  </sheets>
  <definedNames>
    <definedName name="_xlnm._FilterDatabase" localSheetId="0" hidden="1">Roster!$A$1:$O$3</definedName>
  </definedNames>
  <calcPr calcId="181029" refMode="R1C1"/>
</workbook>
</file>

<file path=xl/calcChain.xml><?xml version="1.0" encoding="utf-8"?>
<calcChain xmlns="http://schemas.openxmlformats.org/spreadsheetml/2006/main">
  <c r="P40" i="5" l="1"/>
  <c r="O40" i="5"/>
  <c r="D40" i="5"/>
  <c r="P37" i="5"/>
  <c r="O37" i="5"/>
  <c r="D37" i="5"/>
  <c r="P36" i="5"/>
  <c r="O36" i="5"/>
  <c r="D36" i="5"/>
  <c r="P35" i="5"/>
  <c r="O35" i="5"/>
  <c r="D35" i="5"/>
  <c r="P32" i="5"/>
  <c r="O32" i="5"/>
  <c r="D32" i="5"/>
  <c r="P31" i="5"/>
  <c r="O31" i="5"/>
  <c r="D31" i="5"/>
  <c r="P30" i="5"/>
  <c r="O30" i="5"/>
  <c r="D30" i="5"/>
  <c r="P29" i="5"/>
  <c r="O29" i="5"/>
  <c r="D29" i="5"/>
  <c r="P26" i="5"/>
  <c r="O26" i="5"/>
  <c r="D26" i="5"/>
  <c r="P25" i="5"/>
  <c r="O25" i="5"/>
  <c r="D25" i="5"/>
  <c r="P24" i="5"/>
  <c r="O24" i="5"/>
  <c r="D24" i="5"/>
  <c r="P21" i="5"/>
  <c r="O21" i="5"/>
  <c r="D21" i="5"/>
  <c r="P18" i="5"/>
  <c r="O18" i="5"/>
  <c r="D18" i="5"/>
  <c r="P17" i="5"/>
  <c r="O17" i="5"/>
  <c r="D17" i="5"/>
  <c r="P16" i="5"/>
  <c r="O16" i="5"/>
  <c r="D16" i="5"/>
  <c r="P13" i="5"/>
  <c r="O13" i="5"/>
  <c r="D13" i="5"/>
  <c r="P10" i="5"/>
  <c r="O10" i="5"/>
  <c r="D10" i="5"/>
  <c r="P9" i="5"/>
  <c r="O9" i="5"/>
  <c r="D9" i="5"/>
  <c r="P6" i="5"/>
  <c r="O6" i="5"/>
  <c r="D6" i="5"/>
</calcChain>
</file>

<file path=xl/sharedStrings.xml><?xml version="1.0" encoding="utf-8"?>
<sst xmlns="http://schemas.openxmlformats.org/spreadsheetml/2006/main" count="249" uniqueCount="164">
  <si>
    <t>Name</t>
  </si>
  <si>
    <t>Team</t>
  </si>
  <si>
    <t>Coach</t>
  </si>
  <si>
    <t>Pts</t>
  </si>
  <si>
    <t>Rec</t>
  </si>
  <si>
    <t>Body
weight</t>
  </si>
  <si>
    <t>Total</t>
  </si>
  <si>
    <t>Age Class
Bith date/Age</t>
  </si>
  <si>
    <t>Wilks</t>
  </si>
  <si>
    <t>Town/Region</t>
  </si>
  <si>
    <t>Benchpress</t>
  </si>
  <si>
    <t>Deadlift</t>
  </si>
  <si>
    <t>Body Weight Category  56</t>
  </si>
  <si>
    <t>1. Erneta Zygaite</t>
  </si>
  <si>
    <t>Junior (2003-07-27)/20</t>
  </si>
  <si>
    <t>54,50</t>
  </si>
  <si>
    <t>n/a</t>
  </si>
  <si>
    <t>Panevezys/</t>
  </si>
  <si>
    <t>100,0</t>
  </si>
  <si>
    <t>45,0</t>
  </si>
  <si>
    <t>50,0</t>
  </si>
  <si>
    <t>52,5</t>
  </si>
  <si>
    <t>110,0</t>
  </si>
  <si>
    <t>120,0</t>
  </si>
  <si>
    <t>125,0</t>
  </si>
  <si>
    <t>127,5</t>
  </si>
  <si>
    <t>Vilius Pranckevicius</t>
  </si>
  <si>
    <t>Body Weight Category  67.5</t>
  </si>
  <si>
    <t>1. Juste Tuskaite</t>
  </si>
  <si>
    <t>Open (1992-02-25)/32</t>
  </si>
  <si>
    <t>66,90</t>
  </si>
  <si>
    <t>DK Strength Team</t>
  </si>
  <si>
    <t>Kaunas/</t>
  </si>
  <si>
    <t>150,0</t>
  </si>
  <si>
    <t>160,0</t>
  </si>
  <si>
    <t>165,0</t>
  </si>
  <si>
    <t>70,0</t>
  </si>
  <si>
    <t>75,0</t>
  </si>
  <si>
    <t>80,0</t>
  </si>
  <si>
    <t>170,0</t>
  </si>
  <si>
    <t>180,0</t>
  </si>
  <si>
    <t>187,5</t>
  </si>
  <si>
    <t>200,0</t>
  </si>
  <si>
    <t>1. Bella Dzambulatova</t>
  </si>
  <si>
    <t>Master 50-59 (1974-03-12)/50</t>
  </si>
  <si>
    <t>67,10</t>
  </si>
  <si>
    <t>WRPF Latvia</t>
  </si>
  <si>
    <t>Riga/</t>
  </si>
  <si>
    <t>77,5</t>
  </si>
  <si>
    <t>82,5</t>
  </si>
  <si>
    <t>140,0</t>
  </si>
  <si>
    <t>Body Weight Category  82.5</t>
  </si>
  <si>
    <t>1. Ramune Sefeldiene</t>
  </si>
  <si>
    <t>Open (1986-11-02)/37</t>
  </si>
  <si>
    <t>77,90</t>
  </si>
  <si>
    <t>SefelTeam</t>
  </si>
  <si>
    <t>Vilnius/</t>
  </si>
  <si>
    <t>145,0</t>
  </si>
  <si>
    <t>92,5</t>
  </si>
  <si>
    <t>175,0</t>
  </si>
  <si>
    <t>Vytautas Sefeldas</t>
  </si>
  <si>
    <t>Body Weight Category  75</t>
  </si>
  <si>
    <t>1. Matas Jasaitis</t>
  </si>
  <si>
    <t>Sub Junior 14-16 (2009-02-21)/15</t>
  </si>
  <si>
    <t>74,20</t>
  </si>
  <si>
    <t>55,0</t>
  </si>
  <si>
    <t>115,0</t>
  </si>
  <si>
    <t>130,0</t>
  </si>
  <si>
    <t>1. Ray Ignas</t>
  </si>
  <si>
    <t>Sub Junior 17-19 (2005-06-23)/18</t>
  </si>
  <si>
    <t>72,00</t>
  </si>
  <si>
    <t>135,0</t>
  </si>
  <si>
    <t>87,5</t>
  </si>
  <si>
    <t>1. Imantas Petrosius</t>
  </si>
  <si>
    <t>Open (1991-04-05)/33</t>
  </si>
  <si>
    <t>74,30</t>
  </si>
  <si>
    <t>225,0</t>
  </si>
  <si>
    <t>240,5</t>
  </si>
  <si>
    <t>1. Marijonas Mackonis</t>
  </si>
  <si>
    <t>Open (1995-04-06)/29</t>
  </si>
  <si>
    <t>82,50</t>
  </si>
  <si>
    <t>Moletai/</t>
  </si>
  <si>
    <t>142,5</t>
  </si>
  <si>
    <t>230,0</t>
  </si>
  <si>
    <t>240,0</t>
  </si>
  <si>
    <t>245,0</t>
  </si>
  <si>
    <t>Body Weight Category  90</t>
  </si>
  <si>
    <t>1. Vasaris Rinkevicius</t>
  </si>
  <si>
    <t>Sub Junior 17-19 (2007-02-16)/17</t>
  </si>
  <si>
    <t>86,80</t>
  </si>
  <si>
    <t>95,0</t>
  </si>
  <si>
    <t>155,0</t>
  </si>
  <si>
    <t>172,5</t>
  </si>
  <si>
    <t>1. Evaldas Cerniauskas</t>
  </si>
  <si>
    <t>Open (1984-04-07)/40</t>
  </si>
  <si>
    <t>89,00</t>
  </si>
  <si>
    <t>210,0</t>
  </si>
  <si>
    <t>215,0</t>
  </si>
  <si>
    <t>220,0</t>
  </si>
  <si>
    <t>Master 40-49 (1984-04-07)/40</t>
  </si>
  <si>
    <t>Body Weight Category  100</t>
  </si>
  <si>
    <t>1. Rytis Veverskis</t>
  </si>
  <si>
    <t>Open (1998-12-09)/25</t>
  </si>
  <si>
    <t>99,20</t>
  </si>
  <si>
    <t>191,0</t>
  </si>
  <si>
    <t>255,0</t>
  </si>
  <si>
    <t>275,0</t>
  </si>
  <si>
    <t>2. Audrius Vitartas</t>
  </si>
  <si>
    <t>Open (1992-07-15)/31</t>
  </si>
  <si>
    <t>98,90</t>
  </si>
  <si>
    <t>147,5</t>
  </si>
  <si>
    <t>280,0</t>
  </si>
  <si>
    <t>300,0</t>
  </si>
  <si>
    <t>310,5</t>
  </si>
  <si>
    <t>3. Gediminas Verikas</t>
  </si>
  <si>
    <t>Open (1988-11-17)/35</t>
  </si>
  <si>
    <t>95,00</t>
  </si>
  <si>
    <t>105,0</t>
  </si>
  <si>
    <t>107,5</t>
  </si>
  <si>
    <t>112,5</t>
  </si>
  <si>
    <t>235,0</t>
  </si>
  <si>
    <t>242,5</t>
  </si>
  <si>
    <t>Open (1999-09-02)/24</t>
  </si>
  <si>
    <t>94,40</t>
  </si>
  <si>
    <t>122,5</t>
  </si>
  <si>
    <t>185,0</t>
  </si>
  <si>
    <t>202,5</t>
  </si>
  <si>
    <t>Body Weight Category  110</t>
  </si>
  <si>
    <t>1. Tomas Milosas</t>
  </si>
  <si>
    <t>Junior (2000-05-29)/23</t>
  </si>
  <si>
    <t>103,70</t>
  </si>
  <si>
    <t>195,0</t>
  </si>
  <si>
    <t>1. Benas Uljanov</t>
  </si>
  <si>
    <t>Open (1997-06-01)/26</t>
  </si>
  <si>
    <t>107,50</t>
  </si>
  <si>
    <t>Pain Team</t>
  </si>
  <si>
    <t>Siauliai/</t>
  </si>
  <si>
    <t>315,0</t>
  </si>
  <si>
    <t>182,5</t>
  </si>
  <si>
    <t>190,0</t>
  </si>
  <si>
    <t>327,5</t>
  </si>
  <si>
    <t>Vilius Aleksandrovas</t>
  </si>
  <si>
    <t>Open (1986-07-29)/37</t>
  </si>
  <si>
    <t>110,00</t>
  </si>
  <si>
    <t>207,5</t>
  </si>
  <si>
    <t>270,0</t>
  </si>
  <si>
    <t>282,5</t>
  </si>
  <si>
    <t>287,5</t>
  </si>
  <si>
    <t>Body Weight Category  140+</t>
  </si>
  <si>
    <t>1. Vytautas Sefeldas</t>
  </si>
  <si>
    <t>Open (1985-09-04)/38</t>
  </si>
  <si>
    <t>140,70</t>
  </si>
  <si>
    <t>Meet director:</t>
  </si>
  <si>
    <t>Head secretary:</t>
  </si>
  <si>
    <t>Head Referee:</t>
  </si>
  <si>
    <t>Side Referyy Left:</t>
  </si>
  <si>
    <t>Side Referyy Right:</t>
  </si>
  <si>
    <t>Fligth secretary:</t>
  </si>
  <si>
    <t>WRPF Lithuanian Championship
WRPF Push pull (BP &amp; DL) raw
Birstonas/ 27 - 28 April 2024 .</t>
  </si>
  <si>
    <t>4. Romas Rudys</t>
  </si>
  <si>
    <t>2. Vaidas Zdanavicius</t>
  </si>
  <si>
    <t>Deividas Kasulis</t>
  </si>
  <si>
    <t>Indre Vasiliauskaite</t>
  </si>
  <si>
    <t>Lukas sverciauskas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</si>
</sst>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"/>
  </numFmts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186"/>
    </font>
    <font>
      <strike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left"/>
    </xf>
    <xf numFmtId="165" fontId="0" fillId="0" borderId="12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left"/>
    </xf>
    <xf numFmtId="165" fontId="0" fillId="0" borderId="1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left"/>
    </xf>
    <xf numFmtId="164" fontId="0" fillId="0" borderId="13" xfId="0" applyNumberForma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0" fillId="0" borderId="8" xfId="0" applyBorder="1" applyAlignment="1">
      <alignment horizontal="left"/>
    </xf>
    <xf numFmtId="165" fontId="0" fillId="0" borderId="8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5" fillId="0" borderId="8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165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left"/>
    </xf>
    <xf numFmtId="164" fontId="0" fillId="0" borderId="11" xfId="0" applyNumberForma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Q47"/>
  <sheetViews>
    <sheetView tabSelected="1" workbookViewId="0">
      <selection activeCell="F93" sqref="A49:F93"/>
    </sheetView>
  </sheetViews>
  <sheetFormatPr defaultColWidth="9.109375" defaultRowHeight="13.2"/>
  <cols>
    <col min="1" max="1" width="24.88671875" style="6" bestFit="1" customWidth="1"/>
    <col min="2" max="2" width="29.33203125" style="7" bestFit="1" customWidth="1"/>
    <col min="3" max="3" width="7.5546875" style="5" bestFit="1" customWidth="1"/>
    <col min="4" max="4" width="6.5546875" style="3" bestFit="1" customWidth="1"/>
    <col min="5" max="5" width="17" style="8" bestFit="1" customWidth="1"/>
    <col min="6" max="6" width="13.88671875" style="8" bestFit="1" customWidth="1"/>
    <col min="7" max="9" width="5.5546875" style="9" customWidth="1"/>
    <col min="10" max="10" width="4.77734375" style="9" customWidth="1"/>
    <col min="11" max="14" width="5.5546875" style="9" customWidth="1"/>
    <col min="15" max="15" width="5.77734375" style="11" bestFit="1" customWidth="1"/>
    <col min="16" max="16" width="8.5546875" style="2" bestFit="1" customWidth="1"/>
    <col min="17" max="17" width="17.77734375" style="6" bestFit="1" customWidth="1"/>
    <col min="18" max="16384" width="9.109375" style="3"/>
  </cols>
  <sheetData>
    <row r="1" spans="1:17" s="2" customFormat="1" ht="28.95" customHeight="1">
      <c r="A1" s="56" t="s">
        <v>158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1.95" customHeight="1" thickBo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</row>
    <row r="3" spans="1:17" s="1" customFormat="1" ht="12.75" customHeight="1">
      <c r="A3" s="63" t="s">
        <v>0</v>
      </c>
      <c r="B3" s="65" t="s">
        <v>7</v>
      </c>
      <c r="C3" s="65" t="s">
        <v>5</v>
      </c>
      <c r="D3" s="54" t="s">
        <v>8</v>
      </c>
      <c r="E3" s="62" t="s">
        <v>1</v>
      </c>
      <c r="F3" s="62" t="s">
        <v>9</v>
      </c>
      <c r="G3" s="62" t="s">
        <v>10</v>
      </c>
      <c r="H3" s="62"/>
      <c r="I3" s="62"/>
      <c r="J3" s="62"/>
      <c r="K3" s="62" t="s">
        <v>11</v>
      </c>
      <c r="L3" s="62"/>
      <c r="M3" s="62"/>
      <c r="N3" s="62"/>
      <c r="O3" s="54" t="s">
        <v>6</v>
      </c>
      <c r="P3" s="54" t="s">
        <v>3</v>
      </c>
      <c r="Q3" s="67" t="s">
        <v>2</v>
      </c>
    </row>
    <row r="4" spans="1:17" s="1" customFormat="1" ht="23.25" customHeight="1" thickBot="1">
      <c r="A4" s="64"/>
      <c r="B4" s="66"/>
      <c r="C4" s="66"/>
      <c r="D4" s="55"/>
      <c r="E4" s="66"/>
      <c r="F4" s="66"/>
      <c r="G4" s="10">
        <v>1</v>
      </c>
      <c r="H4" s="10">
        <v>2</v>
      </c>
      <c r="I4" s="10">
        <v>3</v>
      </c>
      <c r="J4" s="10" t="s">
        <v>4</v>
      </c>
      <c r="K4" s="10">
        <v>1</v>
      </c>
      <c r="L4" s="10">
        <v>2</v>
      </c>
      <c r="M4" s="10">
        <v>3</v>
      </c>
      <c r="N4" s="10" t="s">
        <v>4</v>
      </c>
      <c r="O4" s="55"/>
      <c r="P4" s="55"/>
      <c r="Q4" s="68"/>
    </row>
    <row r="5" spans="1:17" s="5" customFormat="1" ht="15.6">
      <c r="A5" s="52" t="s">
        <v>12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11"/>
      <c r="P5" s="2"/>
      <c r="Q5" s="4"/>
    </row>
    <row r="6" spans="1:17" s="5" customFormat="1">
      <c r="A6" s="12" t="s">
        <v>13</v>
      </c>
      <c r="B6" s="13" t="s">
        <v>14</v>
      </c>
      <c r="C6" s="13" t="s">
        <v>15</v>
      </c>
      <c r="D6" s="14" t="str">
        <f>"1,2019"</f>
        <v>1,2019</v>
      </c>
      <c r="E6" s="12" t="s">
        <v>16</v>
      </c>
      <c r="F6" s="12" t="s">
        <v>17</v>
      </c>
      <c r="G6" s="13" t="s">
        <v>19</v>
      </c>
      <c r="H6" s="13" t="s">
        <v>20</v>
      </c>
      <c r="I6" s="15" t="s">
        <v>21</v>
      </c>
      <c r="J6" s="15"/>
      <c r="K6" s="13" t="s">
        <v>22</v>
      </c>
      <c r="L6" s="13" t="s">
        <v>23</v>
      </c>
      <c r="M6" s="13" t="s">
        <v>24</v>
      </c>
      <c r="N6" s="13" t="s">
        <v>25</v>
      </c>
      <c r="O6" s="16" t="str">
        <f>"175,0"</f>
        <v>175,0</v>
      </c>
      <c r="P6" s="17" t="str">
        <f>"210,3325"</f>
        <v>210,3325</v>
      </c>
      <c r="Q6" s="12" t="s">
        <v>26</v>
      </c>
    </row>
    <row r="7" spans="1:17" s="5" customFormat="1">
      <c r="A7" s="4"/>
      <c r="D7" s="3"/>
      <c r="E7" s="4"/>
      <c r="F7" s="4"/>
      <c r="O7" s="11"/>
      <c r="P7" s="2"/>
      <c r="Q7" s="4"/>
    </row>
    <row r="8" spans="1:17" ht="15.6">
      <c r="A8" s="51" t="s">
        <v>27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7">
      <c r="A9" s="18" t="s">
        <v>28</v>
      </c>
      <c r="B9" s="19" t="s">
        <v>29</v>
      </c>
      <c r="C9" s="20" t="s">
        <v>30</v>
      </c>
      <c r="D9" s="21" t="str">
        <f>"1,0272"</f>
        <v>1,0272</v>
      </c>
      <c r="E9" s="22" t="s">
        <v>31</v>
      </c>
      <c r="F9" s="22" t="s">
        <v>32</v>
      </c>
      <c r="G9" s="23" t="s">
        <v>36</v>
      </c>
      <c r="H9" s="23" t="s">
        <v>37</v>
      </c>
      <c r="I9" s="24" t="s">
        <v>38</v>
      </c>
      <c r="J9" s="24"/>
      <c r="K9" s="23" t="s">
        <v>39</v>
      </c>
      <c r="L9" s="23" t="s">
        <v>40</v>
      </c>
      <c r="M9" s="23" t="s">
        <v>41</v>
      </c>
      <c r="N9" s="24" t="s">
        <v>42</v>
      </c>
      <c r="O9" s="25" t="str">
        <f>"262,5"</f>
        <v>262,5</v>
      </c>
      <c r="P9" s="26" t="str">
        <f>"269,6400"</f>
        <v>269,6400</v>
      </c>
      <c r="Q9" s="18"/>
    </row>
    <row r="10" spans="1:17">
      <c r="A10" s="27" t="s">
        <v>43</v>
      </c>
      <c r="B10" s="28" t="s">
        <v>44</v>
      </c>
      <c r="C10" s="29" t="s">
        <v>45</v>
      </c>
      <c r="D10" s="30" t="str">
        <f>"1,0250"</f>
        <v>1,0250</v>
      </c>
      <c r="E10" s="31" t="s">
        <v>46</v>
      </c>
      <c r="F10" s="31" t="s">
        <v>47</v>
      </c>
      <c r="G10" s="32" t="s">
        <v>36</v>
      </c>
      <c r="H10" s="32" t="s">
        <v>48</v>
      </c>
      <c r="I10" s="32" t="s">
        <v>49</v>
      </c>
      <c r="J10" s="33"/>
      <c r="K10" s="32" t="s">
        <v>23</v>
      </c>
      <c r="L10" s="32" t="s">
        <v>50</v>
      </c>
      <c r="M10" s="32" t="s">
        <v>33</v>
      </c>
      <c r="N10" s="33"/>
      <c r="O10" s="34" t="str">
        <f>"232,5"</f>
        <v>232,5</v>
      </c>
      <c r="P10" s="35" t="str">
        <f>"274,0594"</f>
        <v>274,0594</v>
      </c>
      <c r="Q10" s="27"/>
    </row>
    <row r="12" spans="1:17" ht="15.6">
      <c r="A12" s="51" t="s">
        <v>51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7">
      <c r="A13" s="45" t="s">
        <v>52</v>
      </c>
      <c r="B13" s="46" t="s">
        <v>53</v>
      </c>
      <c r="C13" s="13" t="s">
        <v>54</v>
      </c>
      <c r="D13" s="14" t="str">
        <f>"0,9290"</f>
        <v>0,9290</v>
      </c>
      <c r="E13" s="47" t="s">
        <v>55</v>
      </c>
      <c r="F13" s="47" t="s">
        <v>56</v>
      </c>
      <c r="G13" s="48" t="s">
        <v>58</v>
      </c>
      <c r="H13" s="49" t="s">
        <v>18</v>
      </c>
      <c r="I13" s="49" t="s">
        <v>18</v>
      </c>
      <c r="J13" s="49"/>
      <c r="K13" s="48" t="s">
        <v>35</v>
      </c>
      <c r="L13" s="49" t="s">
        <v>59</v>
      </c>
      <c r="M13" s="49"/>
      <c r="N13" s="49"/>
      <c r="O13" s="16" t="str">
        <f>"257,5"</f>
        <v>257,5</v>
      </c>
      <c r="P13" s="17" t="str">
        <f>"239,2175"</f>
        <v>239,2175</v>
      </c>
      <c r="Q13" s="45" t="s">
        <v>60</v>
      </c>
    </row>
    <row r="15" spans="1:17" ht="15.6">
      <c r="A15" s="51" t="s">
        <v>61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7">
      <c r="A16" s="18" t="s">
        <v>62</v>
      </c>
      <c r="B16" s="19" t="s">
        <v>63</v>
      </c>
      <c r="C16" s="20" t="s">
        <v>64</v>
      </c>
      <c r="D16" s="21" t="str">
        <f>"0,7179"</f>
        <v>0,7179</v>
      </c>
      <c r="E16" s="22" t="s">
        <v>55</v>
      </c>
      <c r="F16" s="22" t="s">
        <v>56</v>
      </c>
      <c r="G16" s="24" t="s">
        <v>19</v>
      </c>
      <c r="H16" s="23" t="s">
        <v>20</v>
      </c>
      <c r="I16" s="23" t="s">
        <v>65</v>
      </c>
      <c r="J16" s="24"/>
      <c r="K16" s="23" t="s">
        <v>18</v>
      </c>
      <c r="L16" s="23" t="s">
        <v>66</v>
      </c>
      <c r="M16" s="23" t="s">
        <v>67</v>
      </c>
      <c r="N16" s="24"/>
      <c r="O16" s="25" t="str">
        <f>"185,0"</f>
        <v>185,0</v>
      </c>
      <c r="P16" s="26" t="str">
        <f>"132,8115"</f>
        <v>132,8115</v>
      </c>
      <c r="Q16" s="18" t="s">
        <v>60</v>
      </c>
    </row>
    <row r="17" spans="1:17">
      <c r="A17" s="27" t="s">
        <v>68</v>
      </c>
      <c r="B17" s="28" t="s">
        <v>69</v>
      </c>
      <c r="C17" s="29" t="s">
        <v>70</v>
      </c>
      <c r="D17" s="30" t="str">
        <f>"0,7337"</f>
        <v>0,7337</v>
      </c>
      <c r="E17" s="31" t="s">
        <v>55</v>
      </c>
      <c r="F17" s="31" t="s">
        <v>56</v>
      </c>
      <c r="G17" s="32" t="s">
        <v>38</v>
      </c>
      <c r="H17" s="32" t="s">
        <v>72</v>
      </c>
      <c r="I17" s="33" t="s">
        <v>58</v>
      </c>
      <c r="J17" s="33"/>
      <c r="K17" s="32" t="s">
        <v>67</v>
      </c>
      <c r="L17" s="32" t="s">
        <v>33</v>
      </c>
      <c r="M17" s="32" t="s">
        <v>35</v>
      </c>
      <c r="N17" s="33"/>
      <c r="O17" s="34" t="str">
        <f>"252,5"</f>
        <v>252,5</v>
      </c>
      <c r="P17" s="35" t="str">
        <f>"185,2592"</f>
        <v>185,2592</v>
      </c>
      <c r="Q17" s="27" t="s">
        <v>60</v>
      </c>
    </row>
    <row r="18" spans="1:17">
      <c r="A18" s="36" t="s">
        <v>73</v>
      </c>
      <c r="B18" s="37" t="s">
        <v>74</v>
      </c>
      <c r="C18" s="38" t="s">
        <v>75</v>
      </c>
      <c r="D18" s="39" t="str">
        <f>"0,7173"</f>
        <v>0,7173</v>
      </c>
      <c r="E18" s="40" t="s">
        <v>16</v>
      </c>
      <c r="F18" s="40" t="s">
        <v>56</v>
      </c>
      <c r="G18" s="42" t="s">
        <v>24</v>
      </c>
      <c r="H18" s="42" t="s">
        <v>25</v>
      </c>
      <c r="I18" s="41" t="s">
        <v>67</v>
      </c>
      <c r="J18" s="41"/>
      <c r="K18" s="41" t="s">
        <v>76</v>
      </c>
      <c r="L18" s="42" t="s">
        <v>76</v>
      </c>
      <c r="M18" s="42" t="s">
        <v>77</v>
      </c>
      <c r="N18" s="41"/>
      <c r="O18" s="43" t="str">
        <f>"368,0"</f>
        <v>368,0</v>
      </c>
      <c r="P18" s="44" t="str">
        <f>"263,9664"</f>
        <v>263,9664</v>
      </c>
      <c r="Q18" s="36"/>
    </row>
    <row r="20" spans="1:17" ht="15.6">
      <c r="A20" s="51" t="s">
        <v>51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1:17">
      <c r="A21" s="45" t="s">
        <v>78</v>
      </c>
      <c r="B21" s="46" t="s">
        <v>79</v>
      </c>
      <c r="C21" s="13" t="s">
        <v>80</v>
      </c>
      <c r="D21" s="14" t="str">
        <f>"0,6699"</f>
        <v>0,6699</v>
      </c>
      <c r="E21" s="47" t="s">
        <v>16</v>
      </c>
      <c r="F21" s="47" t="s">
        <v>81</v>
      </c>
      <c r="G21" s="48" t="s">
        <v>71</v>
      </c>
      <c r="H21" s="49" t="s">
        <v>82</v>
      </c>
      <c r="I21" s="49" t="s">
        <v>82</v>
      </c>
      <c r="J21" s="49"/>
      <c r="K21" s="48" t="s">
        <v>83</v>
      </c>
      <c r="L21" s="48" t="s">
        <v>84</v>
      </c>
      <c r="M21" s="48" t="s">
        <v>85</v>
      </c>
      <c r="N21" s="49"/>
      <c r="O21" s="16" t="str">
        <f>"380,0"</f>
        <v>380,0</v>
      </c>
      <c r="P21" s="17" t="str">
        <f>"254,5620"</f>
        <v>254,5620</v>
      </c>
      <c r="Q21" s="45"/>
    </row>
    <row r="23" spans="1:17" ht="15.6">
      <c r="A23" s="51" t="s">
        <v>86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7">
      <c r="A24" s="18" t="s">
        <v>87</v>
      </c>
      <c r="B24" s="19" t="s">
        <v>88</v>
      </c>
      <c r="C24" s="20" t="s">
        <v>89</v>
      </c>
      <c r="D24" s="21" t="str">
        <f>"0,6507"</f>
        <v>0,6507</v>
      </c>
      <c r="E24" s="22" t="s">
        <v>55</v>
      </c>
      <c r="F24" s="22" t="s">
        <v>56</v>
      </c>
      <c r="G24" s="24" t="s">
        <v>38</v>
      </c>
      <c r="H24" s="23" t="s">
        <v>49</v>
      </c>
      <c r="I24" s="24" t="s">
        <v>90</v>
      </c>
      <c r="J24" s="24"/>
      <c r="K24" s="23" t="s">
        <v>50</v>
      </c>
      <c r="L24" s="23" t="s">
        <v>91</v>
      </c>
      <c r="M24" s="23" t="s">
        <v>35</v>
      </c>
      <c r="N24" s="23" t="s">
        <v>92</v>
      </c>
      <c r="O24" s="25" t="str">
        <f>"247,5"</f>
        <v>247,5</v>
      </c>
      <c r="P24" s="26" t="str">
        <f>"161,0482"</f>
        <v>161,0482</v>
      </c>
      <c r="Q24" s="18" t="s">
        <v>60</v>
      </c>
    </row>
    <row r="25" spans="1:17">
      <c r="A25" s="27" t="s">
        <v>93</v>
      </c>
      <c r="B25" s="28" t="s">
        <v>94</v>
      </c>
      <c r="C25" s="29" t="s">
        <v>95</v>
      </c>
      <c r="D25" s="30" t="str">
        <f>"0,6421"</f>
        <v>0,6421</v>
      </c>
      <c r="E25" s="31" t="s">
        <v>31</v>
      </c>
      <c r="F25" s="31" t="s">
        <v>56</v>
      </c>
      <c r="G25" s="32" t="s">
        <v>42</v>
      </c>
      <c r="H25" s="32" t="s">
        <v>96</v>
      </c>
      <c r="I25" s="33" t="s">
        <v>97</v>
      </c>
      <c r="J25" s="33"/>
      <c r="K25" s="32" t="s">
        <v>42</v>
      </c>
      <c r="L25" s="33" t="s">
        <v>98</v>
      </c>
      <c r="M25" s="33"/>
      <c r="N25" s="33"/>
      <c r="O25" s="34" t="str">
        <f>"410,0"</f>
        <v>410,0</v>
      </c>
      <c r="P25" s="35" t="str">
        <f>"263,2610"</f>
        <v>263,2610</v>
      </c>
      <c r="Q25" s="27"/>
    </row>
    <row r="26" spans="1:17">
      <c r="A26" s="36" t="s">
        <v>93</v>
      </c>
      <c r="B26" s="37" t="s">
        <v>99</v>
      </c>
      <c r="C26" s="38" t="s">
        <v>95</v>
      </c>
      <c r="D26" s="39" t="str">
        <f>"0,6421"</f>
        <v>0,6421</v>
      </c>
      <c r="E26" s="40" t="s">
        <v>31</v>
      </c>
      <c r="F26" s="40" t="s">
        <v>56</v>
      </c>
      <c r="G26" s="42" t="s">
        <v>42</v>
      </c>
      <c r="H26" s="42" t="s">
        <v>96</v>
      </c>
      <c r="I26" s="41" t="s">
        <v>97</v>
      </c>
      <c r="J26" s="41"/>
      <c r="K26" s="42" t="s">
        <v>42</v>
      </c>
      <c r="L26" s="41" t="s">
        <v>98</v>
      </c>
      <c r="M26" s="41"/>
      <c r="N26" s="41"/>
      <c r="O26" s="43" t="str">
        <f>"410,0"</f>
        <v>410,0</v>
      </c>
      <c r="P26" s="44" t="str">
        <f>"263,2610"</f>
        <v>263,2610</v>
      </c>
      <c r="Q26" s="36"/>
    </row>
    <row r="28" spans="1:17" ht="15.6">
      <c r="A28" s="51" t="s">
        <v>100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1:17">
      <c r="A29" s="18" t="s">
        <v>101</v>
      </c>
      <c r="B29" s="19" t="s">
        <v>102</v>
      </c>
      <c r="C29" s="20" t="s">
        <v>103</v>
      </c>
      <c r="D29" s="21" t="str">
        <f>"0,6106"</f>
        <v>0,6106</v>
      </c>
      <c r="E29" s="22" t="s">
        <v>16</v>
      </c>
      <c r="F29" s="22" t="s">
        <v>56</v>
      </c>
      <c r="G29" s="23" t="s">
        <v>40</v>
      </c>
      <c r="H29" s="23" t="s">
        <v>104</v>
      </c>
      <c r="I29" s="24" t="s">
        <v>42</v>
      </c>
      <c r="J29" s="24"/>
      <c r="K29" s="23" t="s">
        <v>84</v>
      </c>
      <c r="L29" s="23" t="s">
        <v>105</v>
      </c>
      <c r="M29" s="23" t="s">
        <v>106</v>
      </c>
      <c r="N29" s="24"/>
      <c r="O29" s="25" t="str">
        <f>"466,0"</f>
        <v>466,0</v>
      </c>
      <c r="P29" s="26" t="str">
        <f>"284,5396"</f>
        <v>284,5396</v>
      </c>
      <c r="Q29" s="18"/>
    </row>
    <row r="30" spans="1:17">
      <c r="A30" s="27" t="s">
        <v>107</v>
      </c>
      <c r="B30" s="28" t="s">
        <v>108</v>
      </c>
      <c r="C30" s="29" t="s">
        <v>109</v>
      </c>
      <c r="D30" s="30" t="str">
        <f>"0,6113"</f>
        <v>0,6113</v>
      </c>
      <c r="E30" s="31" t="s">
        <v>16</v>
      </c>
      <c r="F30" s="31" t="s">
        <v>56</v>
      </c>
      <c r="G30" s="32" t="s">
        <v>110</v>
      </c>
      <c r="H30" s="32" t="s">
        <v>91</v>
      </c>
      <c r="I30" s="33" t="s">
        <v>34</v>
      </c>
      <c r="J30" s="33"/>
      <c r="K30" s="32" t="s">
        <v>111</v>
      </c>
      <c r="L30" s="32" t="s">
        <v>112</v>
      </c>
      <c r="M30" s="33" t="s">
        <v>113</v>
      </c>
      <c r="N30" s="33"/>
      <c r="O30" s="34" t="str">
        <f>"455,0"</f>
        <v>455,0</v>
      </c>
      <c r="P30" s="35" t="str">
        <f>"278,1415"</f>
        <v>278,1415</v>
      </c>
      <c r="Q30" s="27"/>
    </row>
    <row r="31" spans="1:17">
      <c r="A31" s="27" t="s">
        <v>114</v>
      </c>
      <c r="B31" s="28" t="s">
        <v>115</v>
      </c>
      <c r="C31" s="29" t="s">
        <v>116</v>
      </c>
      <c r="D31" s="30" t="str">
        <f>"0,6220"</f>
        <v>0,6220</v>
      </c>
      <c r="E31" s="31" t="s">
        <v>16</v>
      </c>
      <c r="F31" s="31" t="s">
        <v>32</v>
      </c>
      <c r="G31" s="33" t="s">
        <v>117</v>
      </c>
      <c r="H31" s="32" t="s">
        <v>118</v>
      </c>
      <c r="I31" s="32" t="s">
        <v>119</v>
      </c>
      <c r="J31" s="33"/>
      <c r="K31" s="32" t="s">
        <v>76</v>
      </c>
      <c r="L31" s="32" t="s">
        <v>120</v>
      </c>
      <c r="M31" s="33" t="s">
        <v>121</v>
      </c>
      <c r="N31" s="33"/>
      <c r="O31" s="34" t="str">
        <f>"347,5"</f>
        <v>347,5</v>
      </c>
      <c r="P31" s="35" t="str">
        <f>"216,1450"</f>
        <v>216,1450</v>
      </c>
      <c r="Q31" s="27"/>
    </row>
    <row r="32" spans="1:17">
      <c r="A32" s="36" t="s">
        <v>159</v>
      </c>
      <c r="B32" s="37" t="s">
        <v>122</v>
      </c>
      <c r="C32" s="38" t="s">
        <v>123</v>
      </c>
      <c r="D32" s="39" t="str">
        <f>"0,6238"</f>
        <v>0,6238</v>
      </c>
      <c r="E32" s="40" t="s">
        <v>55</v>
      </c>
      <c r="F32" s="40" t="s">
        <v>56</v>
      </c>
      <c r="G32" s="42" t="s">
        <v>119</v>
      </c>
      <c r="H32" s="42" t="s">
        <v>124</v>
      </c>
      <c r="I32" s="41" t="s">
        <v>67</v>
      </c>
      <c r="J32" s="41"/>
      <c r="K32" s="42" t="s">
        <v>125</v>
      </c>
      <c r="L32" s="42" t="s">
        <v>126</v>
      </c>
      <c r="M32" s="42" t="s">
        <v>97</v>
      </c>
      <c r="N32" s="41"/>
      <c r="O32" s="43" t="str">
        <f>"337,5"</f>
        <v>337,5</v>
      </c>
      <c r="P32" s="44" t="str">
        <f>"210,5325"</f>
        <v>210,5325</v>
      </c>
      <c r="Q32" s="36" t="s">
        <v>60</v>
      </c>
    </row>
    <row r="34" spans="1:17" ht="15.6">
      <c r="A34" s="51" t="s">
        <v>127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  <row r="35" spans="1:17">
      <c r="A35" s="18" t="s">
        <v>128</v>
      </c>
      <c r="B35" s="19" t="s">
        <v>129</v>
      </c>
      <c r="C35" s="20" t="s">
        <v>130</v>
      </c>
      <c r="D35" s="21" t="str">
        <f>"0,6002"</f>
        <v>0,6002</v>
      </c>
      <c r="E35" s="22" t="s">
        <v>55</v>
      </c>
      <c r="F35" s="22" t="s">
        <v>56</v>
      </c>
      <c r="G35" s="23" t="s">
        <v>57</v>
      </c>
      <c r="H35" s="24" t="s">
        <v>34</v>
      </c>
      <c r="I35" s="24" t="s">
        <v>34</v>
      </c>
      <c r="J35" s="24"/>
      <c r="K35" s="23" t="s">
        <v>131</v>
      </c>
      <c r="L35" s="23" t="s">
        <v>97</v>
      </c>
      <c r="M35" s="23" t="s">
        <v>83</v>
      </c>
      <c r="N35" s="24"/>
      <c r="O35" s="25" t="str">
        <f>"375,0"</f>
        <v>375,0</v>
      </c>
      <c r="P35" s="26" t="str">
        <f>"225,0750"</f>
        <v>225,0750</v>
      </c>
      <c r="Q35" s="18" t="s">
        <v>60</v>
      </c>
    </row>
    <row r="36" spans="1:17">
      <c r="A36" s="27" t="s">
        <v>132</v>
      </c>
      <c r="B36" s="28" t="s">
        <v>133</v>
      </c>
      <c r="C36" s="29" t="s">
        <v>134</v>
      </c>
      <c r="D36" s="30" t="str">
        <f>"0,5928"</f>
        <v>0,5928</v>
      </c>
      <c r="E36" s="31" t="s">
        <v>135</v>
      </c>
      <c r="F36" s="31" t="s">
        <v>136</v>
      </c>
      <c r="G36" s="32" t="s">
        <v>39</v>
      </c>
      <c r="H36" s="32" t="s">
        <v>138</v>
      </c>
      <c r="I36" s="33" t="s">
        <v>139</v>
      </c>
      <c r="J36" s="33"/>
      <c r="K36" s="32" t="s">
        <v>112</v>
      </c>
      <c r="L36" s="32" t="s">
        <v>137</v>
      </c>
      <c r="M36" s="32" t="s">
        <v>140</v>
      </c>
      <c r="N36" s="33"/>
      <c r="O36" s="34" t="str">
        <f>"510,0"</f>
        <v>510,0</v>
      </c>
      <c r="P36" s="35" t="str">
        <f>"302,3280"</f>
        <v>302,3280</v>
      </c>
      <c r="Q36" s="27" t="s">
        <v>141</v>
      </c>
    </row>
    <row r="37" spans="1:17">
      <c r="A37" s="27" t="s">
        <v>160</v>
      </c>
      <c r="B37" s="28" t="s">
        <v>142</v>
      </c>
      <c r="C37" s="29" t="s">
        <v>143</v>
      </c>
      <c r="D37" s="30" t="str">
        <f>"0,5885"</f>
        <v>0,5885</v>
      </c>
      <c r="E37" s="31" t="s">
        <v>16</v>
      </c>
      <c r="F37" s="31" t="s">
        <v>17</v>
      </c>
      <c r="G37" s="32" t="s">
        <v>42</v>
      </c>
      <c r="H37" s="32" t="s">
        <v>144</v>
      </c>
      <c r="I37" s="32" t="s">
        <v>96</v>
      </c>
      <c r="J37" s="33"/>
      <c r="K37" s="32" t="s">
        <v>145</v>
      </c>
      <c r="L37" s="32" t="s">
        <v>146</v>
      </c>
      <c r="M37" s="33" t="s">
        <v>147</v>
      </c>
      <c r="N37" s="33"/>
      <c r="O37" s="34" t="str">
        <f>"492,5"</f>
        <v>492,5</v>
      </c>
      <c r="P37" s="35" t="str">
        <f>"289,8363"</f>
        <v>289,8363</v>
      </c>
      <c r="Q37" s="27"/>
    </row>
    <row r="39" spans="1:17" ht="15.6">
      <c r="A39" s="51" t="s">
        <v>148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1:17">
      <c r="A40" s="45" t="s">
        <v>149</v>
      </c>
      <c r="B40" s="46" t="s">
        <v>150</v>
      </c>
      <c r="C40" s="13" t="s">
        <v>151</v>
      </c>
      <c r="D40" s="14" t="str">
        <f>"0,5584"</f>
        <v>0,5584</v>
      </c>
      <c r="E40" s="47" t="s">
        <v>55</v>
      </c>
      <c r="F40" s="47" t="s">
        <v>56</v>
      </c>
      <c r="G40" s="48" t="s">
        <v>33</v>
      </c>
      <c r="H40" s="48" t="s">
        <v>39</v>
      </c>
      <c r="I40" s="49" t="s">
        <v>125</v>
      </c>
      <c r="J40" s="49"/>
      <c r="K40" s="48" t="s">
        <v>84</v>
      </c>
      <c r="L40" s="48" t="s">
        <v>105</v>
      </c>
      <c r="M40" s="49" t="s">
        <v>145</v>
      </c>
      <c r="N40" s="49"/>
      <c r="O40" s="16" t="str">
        <f>"425,0"</f>
        <v>425,0</v>
      </c>
      <c r="P40" s="17" t="str">
        <f>"237,3200"</f>
        <v>237,3200</v>
      </c>
      <c r="Q40" s="45"/>
    </row>
    <row r="42" spans="1:17" ht="15">
      <c r="E42" s="50" t="s">
        <v>152</v>
      </c>
      <c r="F42" s="8" t="s">
        <v>161</v>
      </c>
    </row>
    <row r="43" spans="1:17" ht="15">
      <c r="E43" s="50" t="s">
        <v>153</v>
      </c>
      <c r="F43" s="8" t="s">
        <v>162</v>
      </c>
    </row>
    <row r="44" spans="1:17" ht="15">
      <c r="E44" s="50" t="s">
        <v>154</v>
      </c>
      <c r="F44" s="8" t="s">
        <v>163</v>
      </c>
    </row>
    <row r="45" spans="1:17">
      <c r="E45" s="8" t="s">
        <v>155</v>
      </c>
    </row>
    <row r="46" spans="1:17">
      <c r="E46" s="8" t="s">
        <v>156</v>
      </c>
    </row>
    <row r="47" spans="1:17">
      <c r="E47" s="8" t="s">
        <v>157</v>
      </c>
    </row>
  </sheetData>
  <mergeCells count="21">
    <mergeCell ref="D3:D4"/>
    <mergeCell ref="O3:O4"/>
    <mergeCell ref="P3:P4"/>
    <mergeCell ref="A1:Q2"/>
    <mergeCell ref="G3:J3"/>
    <mergeCell ref="K3:N3"/>
    <mergeCell ref="A3:A4"/>
    <mergeCell ref="B3:B4"/>
    <mergeCell ref="C3:C4"/>
    <mergeCell ref="Q3:Q4"/>
    <mergeCell ref="F3:F4"/>
    <mergeCell ref="E3:E4"/>
    <mergeCell ref="A23:N23"/>
    <mergeCell ref="A28:N28"/>
    <mergeCell ref="A34:N34"/>
    <mergeCell ref="A39:N39"/>
    <mergeCell ref="A5:N5"/>
    <mergeCell ref="A8:N8"/>
    <mergeCell ref="A12:N12"/>
    <mergeCell ref="A15:N15"/>
    <mergeCell ref="A20:N20"/>
  </mergeCells>
  <phoneticPr fontId="0" type="noConversion"/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User</cp:lastModifiedBy>
  <cp:lastPrinted>2008-02-22T21:19:54Z</cp:lastPrinted>
  <dcterms:created xsi:type="dcterms:W3CDTF">2002-06-16T13:36:44Z</dcterms:created>
  <dcterms:modified xsi:type="dcterms:W3CDTF">2024-05-05T15:10:17Z</dcterms:modified>
</cp:coreProperties>
</file>