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6420FD-2173-4667-A58B-9D1453428C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Roster!$A$1:$S$3</definedName>
  </definedNames>
  <calcPr calcId="181029" refMode="R1C1"/>
</workbook>
</file>

<file path=xl/calcChain.xml><?xml version="1.0" encoding="utf-8"?>
<calcChain xmlns="http://schemas.openxmlformats.org/spreadsheetml/2006/main">
  <c r="T40" i="5" l="1"/>
  <c r="S40" i="5"/>
  <c r="D40" i="5"/>
  <c r="T37" i="5"/>
  <c r="S37" i="5"/>
  <c r="D37" i="5"/>
  <c r="T34" i="5"/>
  <c r="S34" i="5"/>
  <c r="D34" i="5"/>
  <c r="T31" i="5"/>
  <c r="S31" i="5"/>
  <c r="D31" i="5"/>
  <c r="T28" i="5"/>
  <c r="S28" i="5"/>
  <c r="D28" i="5"/>
  <c r="T25" i="5"/>
  <c r="S25" i="5"/>
  <c r="D25" i="5"/>
  <c r="T22" i="5"/>
  <c r="S22" i="5"/>
  <c r="D22" i="5"/>
  <c r="T19" i="5"/>
  <c r="S19" i="5"/>
  <c r="D19" i="5"/>
  <c r="T16" i="5"/>
  <c r="S16" i="5"/>
  <c r="D16" i="5"/>
  <c r="T15" i="5"/>
  <c r="S15" i="5"/>
  <c r="D15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<sst xmlns="http://schemas.openxmlformats.org/spreadsheetml/2006/main" count="273" uniqueCount="174">
  <si>
    <t>Name</t>
  </si>
  <si>
    <t>Team</t>
  </si>
  <si>
    <t>Coach</t>
  </si>
  <si>
    <t>Pts</t>
  </si>
  <si>
    <t>Rec</t>
  </si>
  <si>
    <t>Body
weight</t>
  </si>
  <si>
    <t>Total</t>
  </si>
  <si>
    <t>Age Class
Bith date/Age</t>
  </si>
  <si>
    <t>Wilks</t>
  </si>
  <si>
    <t>Town/Region</t>
  </si>
  <si>
    <t>Squat</t>
  </si>
  <si>
    <t>Benchpress</t>
  </si>
  <si>
    <t>Deadlift</t>
  </si>
  <si>
    <t>Body Weight Category  44</t>
  </si>
  <si>
    <t>Tamara Bitskevich</t>
  </si>
  <si>
    <t>1. Tamara Bitskevich</t>
  </si>
  <si>
    <t>Master 40-49 (1982-03-15)/41</t>
  </si>
  <si>
    <t>42,50</t>
  </si>
  <si>
    <t>n/a</t>
  </si>
  <si>
    <t>Vilnius/</t>
  </si>
  <si>
    <t>90,0</t>
  </si>
  <si>
    <t>95,0</t>
  </si>
  <si>
    <t>100,0</t>
  </si>
  <si>
    <t>45,0</t>
  </si>
  <si>
    <t>47,5</t>
  </si>
  <si>
    <t>50,0</t>
  </si>
  <si>
    <t>110,0</t>
  </si>
  <si>
    <t>120,0</t>
  </si>
  <si>
    <t>122,5</t>
  </si>
  <si>
    <t>Body Weight Category  56</t>
  </si>
  <si>
    <t>Kristine Morskova</t>
  </si>
  <si>
    <t>1. Kristine Morskova</t>
  </si>
  <si>
    <t>Master 40-49 (1980-09-02)/43</t>
  </si>
  <si>
    <t>55,70</t>
  </si>
  <si>
    <t>WRPF Latvia</t>
  </si>
  <si>
    <t>Riga/</t>
  </si>
  <si>
    <t>105,0</t>
  </si>
  <si>
    <t>55,0</t>
  </si>
  <si>
    <t>60,0</t>
  </si>
  <si>
    <t>130,0</t>
  </si>
  <si>
    <t>Body Weight Category  60</t>
  </si>
  <si>
    <t>Elena Silickiene</t>
  </si>
  <si>
    <t>1. Elena Silickiene</t>
  </si>
  <si>
    <t>Open (1988-01-23)/35</t>
  </si>
  <si>
    <t>58,60</t>
  </si>
  <si>
    <t>Ironhood power team gym</t>
  </si>
  <si>
    <t>Lentvaris/</t>
  </si>
  <si>
    <t>85,0</t>
  </si>
  <si>
    <t>92,5</t>
  </si>
  <si>
    <t>52,5</t>
  </si>
  <si>
    <t>102,5</t>
  </si>
  <si>
    <t>107,5</t>
  </si>
  <si>
    <t>Denis Sadkovskij</t>
  </si>
  <si>
    <t>Body Weight Category  75</t>
  </si>
  <si>
    <t>Viktorija Tamuleviciene</t>
  </si>
  <si>
    <t>1. Viktorija Tamuleviciene</t>
  </si>
  <si>
    <t>Open (1991-10-30)/32</t>
  </si>
  <si>
    <t>70,00</t>
  </si>
  <si>
    <t>Ursa Power</t>
  </si>
  <si>
    <t>Kaunas/</t>
  </si>
  <si>
    <t>42,5</t>
  </si>
  <si>
    <t>117,5</t>
  </si>
  <si>
    <t>Gilbertas Tamulevicius</t>
  </si>
  <si>
    <t>Bella Dzambulatova</t>
  </si>
  <si>
    <t>1. Bella Dzambulatova</t>
  </si>
  <si>
    <t>Master 40-49 (1974-03-12)/49</t>
  </si>
  <si>
    <t>67,70</t>
  </si>
  <si>
    <t>70,0</t>
  </si>
  <si>
    <t>75,0</t>
  </si>
  <si>
    <t>80,0</t>
  </si>
  <si>
    <t>140,0</t>
  </si>
  <si>
    <t>Body Weight Category  82.5</t>
  </si>
  <si>
    <t>-. Karina Bagazkova</t>
  </si>
  <si>
    <t>Open (1986-06-20)/37</t>
  </si>
  <si>
    <t>81,60</t>
  </si>
  <si>
    <t>Gustav Nylen</t>
  </si>
  <si>
    <t>1. Gustav Nylen</t>
  </si>
  <si>
    <t>Open (1995-06-26)/28</t>
  </si>
  <si>
    <t>77,40</t>
  </si>
  <si>
    <t>Stockholm/</t>
  </si>
  <si>
    <t>145,0</t>
  </si>
  <si>
    <t>150,0</t>
  </si>
  <si>
    <t>180,0</t>
  </si>
  <si>
    <t>200,0</t>
  </si>
  <si>
    <t>Body Weight Category  90</t>
  </si>
  <si>
    <t>Ernestas Simkevicius</t>
  </si>
  <si>
    <t>1. Ernestas Simkevicius</t>
  </si>
  <si>
    <t>Open (1988-01-16)/35</t>
  </si>
  <si>
    <t>89,00</t>
  </si>
  <si>
    <t>DK Strength Team</t>
  </si>
  <si>
    <t>230,0</t>
  </si>
  <si>
    <t>241,0</t>
  </si>
  <si>
    <t>245,0</t>
  </si>
  <si>
    <t>155,0</t>
  </si>
  <si>
    <t>157,5</t>
  </si>
  <si>
    <t>240,0</t>
  </si>
  <si>
    <t>250,0</t>
  </si>
  <si>
    <t>260,0</t>
  </si>
  <si>
    <t>Body Weight Category  100</t>
  </si>
  <si>
    <t>1. Denis Sadkovskij</t>
  </si>
  <si>
    <t>Master 40-49 (1980-07-20)/43</t>
  </si>
  <si>
    <t>98,90</t>
  </si>
  <si>
    <t>210,0</t>
  </si>
  <si>
    <t>220,0</t>
  </si>
  <si>
    <t>160,0</t>
  </si>
  <si>
    <t>165,0</t>
  </si>
  <si>
    <t>255,0</t>
  </si>
  <si>
    <t>Body Weight Category  110</t>
  </si>
  <si>
    <t>Jordanas Paulauskas</t>
  </si>
  <si>
    <t>1. Jordanas Paulauskas</t>
  </si>
  <si>
    <t>Junior (2000-07-03)/23</t>
  </si>
  <si>
    <t>109,00</t>
  </si>
  <si>
    <t>VU Komanda</t>
  </si>
  <si>
    <t>225,0</t>
  </si>
  <si>
    <t>135,0</t>
  </si>
  <si>
    <t>Body Weight Category  125</t>
  </si>
  <si>
    <t>Mantas Maknavicius</t>
  </si>
  <si>
    <t>1. Mantas Maknavicius</t>
  </si>
  <si>
    <t>Sub Junior 14-16 (2007-04-24)/16</t>
  </si>
  <si>
    <t>112,90</t>
  </si>
  <si>
    <t>Alytus/</t>
  </si>
  <si>
    <t>175,0</t>
  </si>
  <si>
    <t>190,0</t>
  </si>
  <si>
    <t>115,0</t>
  </si>
  <si>
    <t>195,0</t>
  </si>
  <si>
    <t>Body Weight Category  140</t>
  </si>
  <si>
    <t>Victor Olofsson</t>
  </si>
  <si>
    <t>1. Victor Olofsson</t>
  </si>
  <si>
    <t>Open (1995-05-31)/28</t>
  </si>
  <si>
    <t>130,20</t>
  </si>
  <si>
    <t>Vallentuna/</t>
  </si>
  <si>
    <t>Body Weight Category  140+</t>
  </si>
  <si>
    <t>Vincent Theorin</t>
  </si>
  <si>
    <t>1. Vincent Theorin</t>
  </si>
  <si>
    <t>Open (1994-05-05)/29</t>
  </si>
  <si>
    <t>142,80</t>
  </si>
  <si>
    <t>280,0</t>
  </si>
  <si>
    <t>300,0</t>
  </si>
  <si>
    <t>170,0</t>
  </si>
  <si>
    <t>317,5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</si>
  <si>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</si>
  <si>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</si>
  <si>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</si>
  <si>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</si>
  <si>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</si>
  <si>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</si>
  <si>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</si>
  <si>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Women</t>
  </si>
  <si>
    <t>Open</t>
  </si>
  <si>
    <t>Age class</t>
  </si>
  <si>
    <t>WC</t>
  </si>
  <si>
    <t>Totall</t>
  </si>
  <si>
    <t>60</t>
  </si>
  <si>
    <t>75</t>
  </si>
  <si>
    <t>Master 40-49</t>
  </si>
  <si>
    <t>44</t>
  </si>
  <si>
    <t>56</t>
  </si>
  <si>
    <t>Man</t>
  </si>
  <si>
    <t>Sub Junior 14-16</t>
  </si>
  <si>
    <t>125</t>
  </si>
  <si>
    <t>Junior</t>
  </si>
  <si>
    <t>110</t>
  </si>
  <si>
    <t>90</t>
  </si>
  <si>
    <t>140+</t>
  </si>
  <si>
    <t>82.5</t>
  </si>
  <si>
    <t>140</t>
  </si>
  <si>
    <t>100</t>
  </si>
  <si>
    <t>Deividas Kasulis</t>
  </si>
  <si>
    <t>Indre Vasiliauskaite</t>
  </si>
  <si>
    <t>Vaida Mardosaite</t>
  </si>
  <si>
    <t>Lukas Sverciauskas</t>
  </si>
  <si>
    <t>Gilbertas Tamuliavicius</t>
  </si>
  <si>
    <t>Kiril Sarsakov</t>
  </si>
  <si>
    <t>Northern European Championship 2023
WRPF Powerlifting with knee wraps
Birstonas/ 17 - 19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</si>
</sst>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"/>
    <numFmt numFmtId="166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186"/>
    </font>
    <font>
      <b/>
      <sz val="11"/>
      <name val="Arial Cyr"/>
      <charset val="186"/>
    </font>
    <font>
      <b/>
      <sz val="10"/>
      <name val="Arial Cyr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165" fontId="8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75"/>
  <sheetViews>
    <sheetView tabSelected="1" workbookViewId="0">
      <selection activeCell="A80" sqref="A80"/>
    </sheetView>
  </sheetViews>
  <sheetFormatPr defaultColWidth="9.21875" defaultRowHeight="13.2"/>
  <cols>
    <col min="1" max="1" width="24.88671875" style="6" bestFit="1" customWidth="1"/>
    <col min="2" max="2" width="28.77734375" style="7" bestFit="1" customWidth="1"/>
    <col min="3" max="3" width="7.33203125" style="5" bestFit="1" customWidth="1"/>
    <col min="4" max="4" width="6.44140625" style="3" bestFit="1" customWidth="1"/>
    <col min="5" max="5" width="22.109375" style="8" bestFit="1" customWidth="1"/>
    <col min="6" max="6" width="13.6640625" style="8" bestFit="1" customWidth="1"/>
    <col min="7" max="9" width="5.44140625" style="9" customWidth="1"/>
    <col min="10" max="10" width="4.6640625" style="9" customWidth="1"/>
    <col min="11" max="13" width="5.44140625" style="9" customWidth="1"/>
    <col min="14" max="14" width="4.6640625" style="9" customWidth="1"/>
    <col min="15" max="17" width="5.44140625" style="9" customWidth="1"/>
    <col min="18" max="18" width="4.6640625" style="9" customWidth="1"/>
    <col min="19" max="19" width="5.6640625" style="11" bestFit="1" customWidth="1"/>
    <col min="20" max="20" width="8.33203125" style="2" bestFit="1" customWidth="1"/>
    <col min="21" max="21" width="18.88671875" style="6" bestFit="1" customWidth="1"/>
    <col min="22" max="16384" width="9.21875" style="3"/>
  </cols>
  <sheetData>
    <row r="1" spans="1:21" s="2" customFormat="1" ht="28.95" customHeight="1">
      <c r="A1" s="68" t="s">
        <v>173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</row>
    <row r="2" spans="1:21" s="2" customFormat="1" ht="61.95" customHeight="1" thickBot="1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</row>
    <row r="3" spans="1:21" s="1" customFormat="1" ht="12.75" customHeight="1">
      <c r="A3" s="75" t="s">
        <v>0</v>
      </c>
      <c r="B3" s="77" t="s">
        <v>7</v>
      </c>
      <c r="C3" s="77" t="s">
        <v>5</v>
      </c>
      <c r="D3" s="66" t="s">
        <v>8</v>
      </c>
      <c r="E3" s="74" t="s">
        <v>1</v>
      </c>
      <c r="F3" s="74" t="s">
        <v>9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66" t="s">
        <v>6</v>
      </c>
      <c r="T3" s="66" t="s">
        <v>3</v>
      </c>
      <c r="U3" s="79" t="s">
        <v>2</v>
      </c>
    </row>
    <row r="4" spans="1:21" s="1" customFormat="1" ht="23.25" customHeight="1" thickBot="1">
      <c r="A4" s="76"/>
      <c r="B4" s="78"/>
      <c r="C4" s="78"/>
      <c r="D4" s="67"/>
      <c r="E4" s="78"/>
      <c r="F4" s="78"/>
      <c r="G4" s="10">
        <v>1</v>
      </c>
      <c r="H4" s="10">
        <v>2</v>
      </c>
      <c r="I4" s="10">
        <v>3</v>
      </c>
      <c r="J4" s="10" t="s">
        <v>4</v>
      </c>
      <c r="K4" s="10">
        <v>1</v>
      </c>
      <c r="L4" s="10">
        <v>2</v>
      </c>
      <c r="M4" s="10">
        <v>3</v>
      </c>
      <c r="N4" s="10" t="s">
        <v>4</v>
      </c>
      <c r="O4" s="10">
        <v>1</v>
      </c>
      <c r="P4" s="10">
        <v>2</v>
      </c>
      <c r="Q4" s="10">
        <v>3</v>
      </c>
      <c r="R4" s="10" t="s">
        <v>4</v>
      </c>
      <c r="S4" s="67"/>
      <c r="T4" s="67"/>
      <c r="U4" s="80"/>
    </row>
    <row r="5" spans="1:21" s="5" customFormat="1" ht="15.6">
      <c r="A5" s="64" t="s">
        <v>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11"/>
      <c r="T5" s="2"/>
      <c r="U5" s="4"/>
    </row>
    <row r="6" spans="1:21" s="5" customFormat="1">
      <c r="A6" s="12" t="s">
        <v>15</v>
      </c>
      <c r="B6" s="13" t="s">
        <v>16</v>
      </c>
      <c r="C6" s="13" t="s">
        <v>17</v>
      </c>
      <c r="D6" s="14" t="str">
        <f>"1,4402"</f>
        <v>1,4402</v>
      </c>
      <c r="E6" s="12" t="s">
        <v>18</v>
      </c>
      <c r="F6" s="12" t="s">
        <v>19</v>
      </c>
      <c r="G6" s="13" t="s">
        <v>20</v>
      </c>
      <c r="H6" s="13" t="s">
        <v>21</v>
      </c>
      <c r="I6" s="13" t="s">
        <v>22</v>
      </c>
      <c r="J6" s="15"/>
      <c r="K6" s="13" t="s">
        <v>23</v>
      </c>
      <c r="L6" s="13" t="s">
        <v>24</v>
      </c>
      <c r="M6" s="15" t="s">
        <v>25</v>
      </c>
      <c r="N6" s="15"/>
      <c r="O6" s="13" t="s">
        <v>26</v>
      </c>
      <c r="P6" s="13" t="s">
        <v>27</v>
      </c>
      <c r="Q6" s="13" t="s">
        <v>28</v>
      </c>
      <c r="R6" s="15"/>
      <c r="S6" s="16" t="str">
        <f>"270,0"</f>
        <v>270,0</v>
      </c>
      <c r="T6" s="17" t="str">
        <f>"390,7983"</f>
        <v>390,7983</v>
      </c>
      <c r="U6" s="12"/>
    </row>
    <row r="7" spans="1:21" s="5" customFormat="1">
      <c r="A7" s="4"/>
      <c r="D7" s="3"/>
      <c r="E7" s="4"/>
      <c r="F7" s="4"/>
      <c r="S7" s="11"/>
      <c r="T7" s="2"/>
      <c r="U7" s="4"/>
    </row>
    <row r="8" spans="1:21" ht="15.6">
      <c r="A8" s="63" t="s">
        <v>29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18" t="s">
        <v>31</v>
      </c>
      <c r="B9" s="19" t="s">
        <v>32</v>
      </c>
      <c r="C9" s="20" t="s">
        <v>33</v>
      </c>
      <c r="D9" s="21" t="str">
        <f>"1,1816"</f>
        <v>1,1816</v>
      </c>
      <c r="E9" s="22" t="s">
        <v>34</v>
      </c>
      <c r="F9" s="22" t="s">
        <v>35</v>
      </c>
      <c r="G9" s="23" t="s">
        <v>22</v>
      </c>
      <c r="H9" s="24" t="s">
        <v>36</v>
      </c>
      <c r="I9" s="23" t="s">
        <v>36</v>
      </c>
      <c r="J9" s="24"/>
      <c r="K9" s="24" t="s">
        <v>37</v>
      </c>
      <c r="L9" s="24" t="s">
        <v>38</v>
      </c>
      <c r="M9" s="23" t="s">
        <v>38</v>
      </c>
      <c r="N9" s="24"/>
      <c r="O9" s="24" t="s">
        <v>26</v>
      </c>
      <c r="P9" s="23" t="s">
        <v>27</v>
      </c>
      <c r="Q9" s="23" t="s">
        <v>39</v>
      </c>
      <c r="R9" s="24"/>
      <c r="S9" s="25" t="str">
        <f>"295,0"</f>
        <v>295,0</v>
      </c>
      <c r="T9" s="26" t="str">
        <f>"358,3320"</f>
        <v>358,3320</v>
      </c>
      <c r="U9" s="18"/>
    </row>
    <row r="11" spans="1:21" ht="15.6">
      <c r="A11" s="63" t="s">
        <v>40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36" t="s">
        <v>42</v>
      </c>
      <c r="B12" s="37" t="s">
        <v>43</v>
      </c>
      <c r="C12" s="13" t="s">
        <v>44</v>
      </c>
      <c r="D12" s="14" t="str">
        <f>"1,1355"</f>
        <v>1,1355</v>
      </c>
      <c r="E12" s="38" t="s">
        <v>45</v>
      </c>
      <c r="F12" s="38" t="s">
        <v>46</v>
      </c>
      <c r="G12" s="39" t="s">
        <v>47</v>
      </c>
      <c r="H12" s="40" t="s">
        <v>48</v>
      </c>
      <c r="I12" s="40" t="s">
        <v>21</v>
      </c>
      <c r="J12" s="40"/>
      <c r="K12" s="39" t="s">
        <v>25</v>
      </c>
      <c r="L12" s="40" t="s">
        <v>49</v>
      </c>
      <c r="M12" s="40" t="s">
        <v>49</v>
      </c>
      <c r="N12" s="40"/>
      <c r="O12" s="39" t="s">
        <v>21</v>
      </c>
      <c r="P12" s="39" t="s">
        <v>50</v>
      </c>
      <c r="Q12" s="39" t="s">
        <v>51</v>
      </c>
      <c r="R12" s="40"/>
      <c r="S12" s="16" t="str">
        <f>"242,5"</f>
        <v>242,5</v>
      </c>
      <c r="T12" s="17" t="str">
        <f>"275,3587"</f>
        <v>275,3587</v>
      </c>
      <c r="U12" s="36" t="s">
        <v>52</v>
      </c>
    </row>
    <row r="14" spans="1:21" ht="15.6">
      <c r="A14" s="63" t="s">
        <v>53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>
      <c r="A15" s="18" t="s">
        <v>55</v>
      </c>
      <c r="B15" s="19" t="s">
        <v>56</v>
      </c>
      <c r="C15" s="20" t="s">
        <v>57</v>
      </c>
      <c r="D15" s="21" t="str">
        <f>"0,9948"</f>
        <v>0,9948</v>
      </c>
      <c r="E15" s="22" t="s">
        <v>58</v>
      </c>
      <c r="F15" s="22" t="s">
        <v>59</v>
      </c>
      <c r="G15" s="23" t="s">
        <v>20</v>
      </c>
      <c r="H15" s="23" t="s">
        <v>36</v>
      </c>
      <c r="I15" s="24" t="s">
        <v>26</v>
      </c>
      <c r="J15" s="24"/>
      <c r="K15" s="23" t="s">
        <v>60</v>
      </c>
      <c r="L15" s="23" t="s">
        <v>23</v>
      </c>
      <c r="M15" s="24" t="s">
        <v>24</v>
      </c>
      <c r="N15" s="24"/>
      <c r="O15" s="23" t="s">
        <v>26</v>
      </c>
      <c r="P15" s="23" t="s">
        <v>61</v>
      </c>
      <c r="Q15" s="24" t="s">
        <v>27</v>
      </c>
      <c r="R15" s="24"/>
      <c r="S15" s="25" t="str">
        <f>"267,5"</f>
        <v>267,5</v>
      </c>
      <c r="T15" s="26" t="str">
        <f>"266,1090"</f>
        <v>266,1090</v>
      </c>
      <c r="U15" s="18" t="s">
        <v>62</v>
      </c>
    </row>
    <row r="16" spans="1:21">
      <c r="A16" s="41" t="s">
        <v>64</v>
      </c>
      <c r="B16" s="42" t="s">
        <v>65</v>
      </c>
      <c r="C16" s="43" t="s">
        <v>66</v>
      </c>
      <c r="D16" s="44" t="str">
        <f>"1,0185"</f>
        <v>1,0185</v>
      </c>
      <c r="E16" s="45" t="s">
        <v>34</v>
      </c>
      <c r="F16" s="45" t="s">
        <v>35</v>
      </c>
      <c r="G16" s="46" t="s">
        <v>20</v>
      </c>
      <c r="H16" s="46" t="s">
        <v>22</v>
      </c>
      <c r="I16" s="46" t="s">
        <v>26</v>
      </c>
      <c r="J16" s="47"/>
      <c r="K16" s="46" t="s">
        <v>67</v>
      </c>
      <c r="L16" s="46" t="s">
        <v>68</v>
      </c>
      <c r="M16" s="46" t="s">
        <v>69</v>
      </c>
      <c r="N16" s="47"/>
      <c r="O16" s="46" t="s">
        <v>27</v>
      </c>
      <c r="P16" s="46" t="s">
        <v>39</v>
      </c>
      <c r="Q16" s="46" t="s">
        <v>70</v>
      </c>
      <c r="R16" s="47"/>
      <c r="S16" s="48" t="str">
        <f>"330,0"</f>
        <v>330,0</v>
      </c>
      <c r="T16" s="49" t="str">
        <f>"380,4708"</f>
        <v>380,4708</v>
      </c>
      <c r="U16" s="41"/>
    </row>
    <row r="18" spans="1:21" ht="15.6">
      <c r="A18" s="63" t="s">
        <v>71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21">
      <c r="A19" s="27" t="s">
        <v>72</v>
      </c>
      <c r="B19" s="28" t="s">
        <v>73</v>
      </c>
      <c r="C19" s="29" t="s">
        <v>74</v>
      </c>
      <c r="D19" s="30" t="str">
        <f>"0,9052"</f>
        <v>0,9052</v>
      </c>
      <c r="E19" s="31" t="s">
        <v>34</v>
      </c>
      <c r="F19" s="31" t="s">
        <v>35</v>
      </c>
      <c r="G19" s="32" t="s">
        <v>27</v>
      </c>
      <c r="H19" s="32" t="s">
        <v>39</v>
      </c>
      <c r="I19" s="32" t="s">
        <v>70</v>
      </c>
      <c r="J19" s="33"/>
      <c r="K19" s="32" t="s">
        <v>67</v>
      </c>
      <c r="L19" s="32" t="s">
        <v>68</v>
      </c>
      <c r="M19" s="33" t="s">
        <v>69</v>
      </c>
      <c r="N19" s="33"/>
      <c r="O19" s="33" t="s">
        <v>39</v>
      </c>
      <c r="P19" s="33" t="s">
        <v>39</v>
      </c>
      <c r="Q19" s="33"/>
      <c r="R19" s="33"/>
      <c r="S19" s="34" t="str">
        <f>"0.00"</f>
        <v>0.00</v>
      </c>
      <c r="T19" s="35" t="str">
        <f>"0,0000"</f>
        <v>0,0000</v>
      </c>
      <c r="U19" s="27"/>
    </row>
    <row r="21" spans="1:21" ht="15.6">
      <c r="A21" s="63" t="s">
        <v>71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1">
      <c r="A22" s="36" t="s">
        <v>76</v>
      </c>
      <c r="B22" s="37" t="s">
        <v>77</v>
      </c>
      <c r="C22" s="13" t="s">
        <v>78</v>
      </c>
      <c r="D22" s="14" t="str">
        <f>"0,6975"</f>
        <v>0,6975</v>
      </c>
      <c r="E22" s="38" t="s">
        <v>18</v>
      </c>
      <c r="F22" s="38" t="s">
        <v>79</v>
      </c>
      <c r="G22" s="39" t="s">
        <v>70</v>
      </c>
      <c r="H22" s="39" t="s">
        <v>80</v>
      </c>
      <c r="I22" s="40" t="s">
        <v>81</v>
      </c>
      <c r="J22" s="40"/>
      <c r="K22" s="39" t="s">
        <v>20</v>
      </c>
      <c r="L22" s="39" t="s">
        <v>22</v>
      </c>
      <c r="M22" s="40" t="s">
        <v>36</v>
      </c>
      <c r="N22" s="40"/>
      <c r="O22" s="40" t="s">
        <v>82</v>
      </c>
      <c r="P22" s="39" t="s">
        <v>82</v>
      </c>
      <c r="Q22" s="39" t="s">
        <v>83</v>
      </c>
      <c r="R22" s="40"/>
      <c r="S22" s="16" t="str">
        <f>"445,0"</f>
        <v>445,0</v>
      </c>
      <c r="T22" s="17" t="str">
        <f>"310,3875"</f>
        <v>310,3875</v>
      </c>
      <c r="U22" s="36"/>
    </row>
    <row r="24" spans="1:21" ht="15.6">
      <c r="A24" s="63" t="s">
        <v>84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>
      <c r="A25" s="18" t="s">
        <v>86</v>
      </c>
      <c r="B25" s="19" t="s">
        <v>87</v>
      </c>
      <c r="C25" s="20" t="s">
        <v>88</v>
      </c>
      <c r="D25" s="21" t="str">
        <f>"0,6421"</f>
        <v>0,6421</v>
      </c>
      <c r="E25" s="22" t="s">
        <v>89</v>
      </c>
      <c r="F25" s="22" t="s">
        <v>59</v>
      </c>
      <c r="G25" s="23" t="s">
        <v>90</v>
      </c>
      <c r="H25" s="23" t="s">
        <v>91</v>
      </c>
      <c r="I25" s="23" t="s">
        <v>92</v>
      </c>
      <c r="J25" s="24"/>
      <c r="K25" s="23" t="s">
        <v>81</v>
      </c>
      <c r="L25" s="23" t="s">
        <v>93</v>
      </c>
      <c r="M25" s="23" t="s">
        <v>94</v>
      </c>
      <c r="N25" s="24"/>
      <c r="O25" s="23" t="s">
        <v>95</v>
      </c>
      <c r="P25" s="23" t="s">
        <v>96</v>
      </c>
      <c r="Q25" s="24" t="s">
        <v>97</v>
      </c>
      <c r="R25" s="24"/>
      <c r="S25" s="25" t="str">
        <f>"652,5"</f>
        <v>652,5</v>
      </c>
      <c r="T25" s="26" t="str">
        <f>"418,9702"</f>
        <v>418,9702</v>
      </c>
      <c r="U25" s="18"/>
    </row>
    <row r="27" spans="1:21" ht="15.6">
      <c r="A27" s="63" t="s">
        <v>98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21">
      <c r="A28" s="36" t="s">
        <v>99</v>
      </c>
      <c r="B28" s="37" t="s">
        <v>100</v>
      </c>
      <c r="C28" s="13" t="s">
        <v>101</v>
      </c>
      <c r="D28" s="14" t="str">
        <f>"0,6113"</f>
        <v>0,6113</v>
      </c>
      <c r="E28" s="38" t="s">
        <v>45</v>
      </c>
      <c r="F28" s="38" t="s">
        <v>46</v>
      </c>
      <c r="G28" s="39" t="s">
        <v>83</v>
      </c>
      <c r="H28" s="39" t="s">
        <v>102</v>
      </c>
      <c r="I28" s="39" t="s">
        <v>103</v>
      </c>
      <c r="J28" s="40"/>
      <c r="K28" s="39" t="s">
        <v>81</v>
      </c>
      <c r="L28" s="39" t="s">
        <v>104</v>
      </c>
      <c r="M28" s="39" t="s">
        <v>105</v>
      </c>
      <c r="N28" s="40"/>
      <c r="O28" s="39" t="s">
        <v>90</v>
      </c>
      <c r="P28" s="39" t="s">
        <v>92</v>
      </c>
      <c r="Q28" s="39" t="s">
        <v>106</v>
      </c>
      <c r="R28" s="40"/>
      <c r="S28" s="16" t="str">
        <f>"640,0"</f>
        <v>640,0</v>
      </c>
      <c r="T28" s="17" t="str">
        <f>"402,1865"</f>
        <v>402,1865</v>
      </c>
      <c r="U28" s="36"/>
    </row>
    <row r="30" spans="1:21" ht="15.6">
      <c r="A30" s="63" t="s">
        <v>107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21">
      <c r="A31" s="36" t="s">
        <v>109</v>
      </c>
      <c r="B31" s="37" t="s">
        <v>110</v>
      </c>
      <c r="C31" s="13" t="s">
        <v>111</v>
      </c>
      <c r="D31" s="14" t="str">
        <f>"0,5902"</f>
        <v>0,5902</v>
      </c>
      <c r="E31" s="38" t="s">
        <v>112</v>
      </c>
      <c r="F31" s="38" t="s">
        <v>19</v>
      </c>
      <c r="G31" s="39" t="s">
        <v>113</v>
      </c>
      <c r="H31" s="39" t="s">
        <v>95</v>
      </c>
      <c r="I31" s="39" t="s">
        <v>106</v>
      </c>
      <c r="J31" s="40"/>
      <c r="K31" s="39" t="s">
        <v>114</v>
      </c>
      <c r="L31" s="40" t="s">
        <v>81</v>
      </c>
      <c r="M31" s="39" t="s">
        <v>81</v>
      </c>
      <c r="N31" s="40"/>
      <c r="O31" s="39" t="s">
        <v>90</v>
      </c>
      <c r="P31" s="39" t="s">
        <v>96</v>
      </c>
      <c r="Q31" s="40"/>
      <c r="R31" s="40"/>
      <c r="S31" s="16" t="str">
        <f>"655,0"</f>
        <v>655,0</v>
      </c>
      <c r="T31" s="17" t="str">
        <f>"386,5810"</f>
        <v>386,5810</v>
      </c>
      <c r="U31" s="36"/>
    </row>
    <row r="33" spans="1:21" ht="15.6">
      <c r="A33" s="63" t="s">
        <v>115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21">
      <c r="A34" s="36" t="s">
        <v>117</v>
      </c>
      <c r="B34" s="37" t="s">
        <v>118</v>
      </c>
      <c r="C34" s="13" t="s">
        <v>119</v>
      </c>
      <c r="D34" s="14" t="str">
        <f>"0,5840"</f>
        <v>0,5840</v>
      </c>
      <c r="E34" s="38" t="s">
        <v>18</v>
      </c>
      <c r="F34" s="38" t="s">
        <v>120</v>
      </c>
      <c r="G34" s="40" t="s">
        <v>121</v>
      </c>
      <c r="H34" s="39" t="s">
        <v>82</v>
      </c>
      <c r="I34" s="39" t="s">
        <v>122</v>
      </c>
      <c r="J34" s="40"/>
      <c r="K34" s="39" t="s">
        <v>26</v>
      </c>
      <c r="L34" s="39" t="s">
        <v>123</v>
      </c>
      <c r="M34" s="40" t="s">
        <v>28</v>
      </c>
      <c r="N34" s="40"/>
      <c r="O34" s="39" t="s">
        <v>82</v>
      </c>
      <c r="P34" s="39" t="s">
        <v>124</v>
      </c>
      <c r="Q34" s="39" t="s">
        <v>102</v>
      </c>
      <c r="R34" s="40"/>
      <c r="S34" s="16" t="str">
        <f>"515,0"</f>
        <v>515,0</v>
      </c>
      <c r="T34" s="17" t="str">
        <f>"300,7600"</f>
        <v>300,7600</v>
      </c>
      <c r="U34" s="36"/>
    </row>
    <row r="36" spans="1:21" ht="15.6">
      <c r="A36" s="63" t="s">
        <v>125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21">
      <c r="A37" s="36" t="s">
        <v>127</v>
      </c>
      <c r="B37" s="37" t="s">
        <v>128</v>
      </c>
      <c r="C37" s="13" t="s">
        <v>129</v>
      </c>
      <c r="D37" s="14" t="str">
        <f>"0,5654"</f>
        <v>0,5654</v>
      </c>
      <c r="E37" s="38" t="s">
        <v>18</v>
      </c>
      <c r="F37" s="38" t="s">
        <v>130</v>
      </c>
      <c r="G37" s="39" t="s">
        <v>82</v>
      </c>
      <c r="H37" s="40" t="s">
        <v>122</v>
      </c>
      <c r="I37" s="40" t="s">
        <v>122</v>
      </c>
      <c r="J37" s="40"/>
      <c r="K37" s="39" t="s">
        <v>69</v>
      </c>
      <c r="L37" s="39" t="s">
        <v>20</v>
      </c>
      <c r="M37" s="40" t="s">
        <v>22</v>
      </c>
      <c r="N37" s="40"/>
      <c r="O37" s="39" t="s">
        <v>82</v>
      </c>
      <c r="P37" s="39" t="s">
        <v>83</v>
      </c>
      <c r="Q37" s="40" t="s">
        <v>102</v>
      </c>
      <c r="R37" s="40"/>
      <c r="S37" s="16" t="str">
        <f>"470,0"</f>
        <v>470,0</v>
      </c>
      <c r="T37" s="17" t="str">
        <f>"265,7380"</f>
        <v>265,7380</v>
      </c>
      <c r="U37" s="36"/>
    </row>
    <row r="39" spans="1:21" ht="15.6">
      <c r="A39" s="63" t="s">
        <v>131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1:21">
      <c r="A40" s="36" t="s">
        <v>133</v>
      </c>
      <c r="B40" s="37" t="s">
        <v>134</v>
      </c>
      <c r="C40" s="13" t="s">
        <v>135</v>
      </c>
      <c r="D40" s="14" t="str">
        <f>"0,5572"</f>
        <v>0,5572</v>
      </c>
      <c r="E40" s="38" t="s">
        <v>18</v>
      </c>
      <c r="F40" s="38" t="s">
        <v>79</v>
      </c>
      <c r="G40" s="39" t="s">
        <v>97</v>
      </c>
      <c r="H40" s="39" t="s">
        <v>136</v>
      </c>
      <c r="I40" s="40" t="s">
        <v>137</v>
      </c>
      <c r="J40" s="40"/>
      <c r="K40" s="39" t="s">
        <v>81</v>
      </c>
      <c r="L40" s="39" t="s">
        <v>138</v>
      </c>
      <c r="M40" s="40" t="s">
        <v>82</v>
      </c>
      <c r="N40" s="40"/>
      <c r="O40" s="39" t="s">
        <v>136</v>
      </c>
      <c r="P40" s="39" t="s">
        <v>137</v>
      </c>
      <c r="Q40" s="40" t="s">
        <v>139</v>
      </c>
      <c r="R40" s="40"/>
      <c r="S40" s="16" t="str">
        <f>"750,0"</f>
        <v>750,0</v>
      </c>
      <c r="T40" s="17" t="str">
        <f>"417,9000"</f>
        <v>417,9000</v>
      </c>
      <c r="U40" s="36"/>
    </row>
    <row r="42" spans="1:21" ht="15">
      <c r="E42" s="50" t="s">
        <v>140</v>
      </c>
      <c r="F42" s="8" t="s">
        <v>167</v>
      </c>
    </row>
    <row r="43" spans="1:21" ht="15">
      <c r="E43" s="50" t="s">
        <v>141</v>
      </c>
      <c r="F43" s="8" t="s">
        <v>168</v>
      </c>
    </row>
    <row r="44" spans="1:21" ht="15">
      <c r="E44" s="50" t="s">
        <v>142</v>
      </c>
      <c r="F44" s="8" t="s">
        <v>169</v>
      </c>
    </row>
    <row r="45" spans="1:21">
      <c r="E45" s="8" t="s">
        <v>143</v>
      </c>
      <c r="F45" s="8" t="s">
        <v>170</v>
      </c>
    </row>
    <row r="46" spans="1:21">
      <c r="E46" s="8" t="s">
        <v>144</v>
      </c>
      <c r="F46" s="8" t="s">
        <v>171</v>
      </c>
    </row>
    <row r="47" spans="1:21">
      <c r="E47" s="8" t="s">
        <v>145</v>
      </c>
      <c r="F47" s="8" t="s">
        <v>172</v>
      </c>
    </row>
    <row r="50" spans="1:5" ht="17.399999999999999">
      <c r="A50" s="51" t="s">
        <v>146</v>
      </c>
      <c r="B50" s="52"/>
    </row>
    <row r="51" spans="1:5" ht="15.6">
      <c r="A51" s="53" t="s">
        <v>147</v>
      </c>
      <c r="B51" s="54"/>
    </row>
    <row r="52" spans="1:5" ht="14.4">
      <c r="A52" s="56"/>
      <c r="B52" s="57" t="s">
        <v>148</v>
      </c>
    </row>
    <row r="53" spans="1:5" ht="13.8">
      <c r="A53" s="58" t="s">
        <v>0</v>
      </c>
      <c r="B53" s="59" t="s">
        <v>149</v>
      </c>
      <c r="C53" s="60" t="s">
        <v>150</v>
      </c>
      <c r="D53" s="58" t="s">
        <v>151</v>
      </c>
      <c r="E53" s="61" t="s">
        <v>8</v>
      </c>
    </row>
    <row r="54" spans="1:5">
      <c r="A54" s="55" t="s">
        <v>14</v>
      </c>
      <c r="B54" s="7" t="s">
        <v>154</v>
      </c>
      <c r="C54" s="5" t="s">
        <v>155</v>
      </c>
      <c r="D54" s="9">
        <v>270</v>
      </c>
      <c r="E54" s="62">
        <v>390.798262184858</v>
      </c>
    </row>
    <row r="55" spans="1:5">
      <c r="A55" s="55" t="s">
        <v>63</v>
      </c>
      <c r="B55" s="7" t="s">
        <v>154</v>
      </c>
      <c r="C55" s="5" t="s">
        <v>153</v>
      </c>
      <c r="D55" s="9">
        <v>330</v>
      </c>
      <c r="E55" s="62">
        <v>380.470848956108</v>
      </c>
    </row>
    <row r="56" spans="1:5">
      <c r="A56" s="55" t="s">
        <v>30</v>
      </c>
      <c r="B56" s="7" t="s">
        <v>154</v>
      </c>
      <c r="C56" s="5" t="s">
        <v>156</v>
      </c>
      <c r="D56" s="9">
        <v>295</v>
      </c>
      <c r="E56" s="62">
        <v>358.33200830698001</v>
      </c>
    </row>
    <row r="57" spans="1:5">
      <c r="A57" s="55" t="s">
        <v>41</v>
      </c>
      <c r="B57" s="7" t="s">
        <v>148</v>
      </c>
      <c r="C57" s="5" t="s">
        <v>152</v>
      </c>
      <c r="D57" s="9">
        <v>242.5</v>
      </c>
      <c r="E57" s="62">
        <v>275.35873889923101</v>
      </c>
    </row>
    <row r="58" spans="1:5">
      <c r="A58" s="55" t="s">
        <v>54</v>
      </c>
      <c r="B58" s="7" t="s">
        <v>148</v>
      </c>
      <c r="C58" s="5" t="s">
        <v>153</v>
      </c>
      <c r="D58" s="9">
        <v>267.5</v>
      </c>
      <c r="E58" s="62">
        <v>266.10899239778502</v>
      </c>
    </row>
    <row r="60" spans="1:5" ht="14.4">
      <c r="A60" s="56"/>
      <c r="B60" s="57"/>
    </row>
    <row r="63" spans="1:5" ht="15.6">
      <c r="A63" s="53" t="s">
        <v>157</v>
      </c>
      <c r="B63" s="54"/>
    </row>
    <row r="64" spans="1:5" ht="14.4">
      <c r="A64" s="56"/>
      <c r="B64" s="57"/>
    </row>
    <row r="67" spans="1:5" ht="14.4">
      <c r="A67" s="56"/>
      <c r="B67" s="57" t="s">
        <v>148</v>
      </c>
    </row>
    <row r="68" spans="1:5" ht="13.8">
      <c r="A68" s="58" t="s">
        <v>0</v>
      </c>
      <c r="B68" s="59" t="s">
        <v>149</v>
      </c>
      <c r="C68" s="60" t="s">
        <v>150</v>
      </c>
      <c r="D68" s="58" t="s">
        <v>151</v>
      </c>
      <c r="E68" s="61" t="s">
        <v>8</v>
      </c>
    </row>
    <row r="69" spans="1:5">
      <c r="A69" s="55" t="s">
        <v>85</v>
      </c>
      <c r="B69" s="7" t="s">
        <v>148</v>
      </c>
      <c r="C69" s="5" t="s">
        <v>162</v>
      </c>
      <c r="D69" s="9">
        <v>652.5</v>
      </c>
      <c r="E69" s="62">
        <v>418.97023469209699</v>
      </c>
    </row>
    <row r="70" spans="1:5">
      <c r="A70" s="55" t="s">
        <v>132</v>
      </c>
      <c r="B70" s="7" t="s">
        <v>148</v>
      </c>
      <c r="C70" s="5" t="s">
        <v>163</v>
      </c>
      <c r="D70" s="9">
        <v>750</v>
      </c>
      <c r="E70" s="62">
        <v>417.90001094341301</v>
      </c>
    </row>
    <row r="71" spans="1:5">
      <c r="A71" s="55" t="s">
        <v>52</v>
      </c>
      <c r="B71" s="7" t="s">
        <v>154</v>
      </c>
      <c r="C71" s="5" t="s">
        <v>166</v>
      </c>
      <c r="D71" s="9">
        <v>640</v>
      </c>
      <c r="E71" s="62">
        <v>402.18649047851602</v>
      </c>
    </row>
    <row r="72" spans="1:5">
      <c r="A72" s="55" t="s">
        <v>108</v>
      </c>
      <c r="B72" s="7" t="s">
        <v>160</v>
      </c>
      <c r="C72" s="5" t="s">
        <v>161</v>
      </c>
      <c r="D72" s="9">
        <v>655</v>
      </c>
      <c r="E72" s="62">
        <v>386.58100455999403</v>
      </c>
    </row>
    <row r="73" spans="1:5">
      <c r="A73" s="55" t="s">
        <v>75</v>
      </c>
      <c r="B73" s="7" t="s">
        <v>148</v>
      </c>
      <c r="C73" s="5" t="s">
        <v>164</v>
      </c>
      <c r="D73" s="9">
        <v>445</v>
      </c>
      <c r="E73" s="62">
        <v>310.38749575614901</v>
      </c>
    </row>
    <row r="74" spans="1:5">
      <c r="A74" s="55" t="s">
        <v>116</v>
      </c>
      <c r="B74" s="7" t="s">
        <v>158</v>
      </c>
      <c r="C74" s="5" t="s">
        <v>159</v>
      </c>
      <c r="D74" s="9">
        <v>515</v>
      </c>
      <c r="E74" s="62">
        <v>300.75999557972</v>
      </c>
    </row>
    <row r="75" spans="1:5">
      <c r="A75" s="55" t="s">
        <v>126</v>
      </c>
      <c r="B75" s="7" t="s">
        <v>148</v>
      </c>
      <c r="C75" s="5" t="s">
        <v>165</v>
      </c>
      <c r="D75" s="9">
        <v>470</v>
      </c>
      <c r="E75" s="62">
        <v>265.73800206184399</v>
      </c>
    </row>
  </sheetData>
  <mergeCells count="25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8:R8"/>
    <mergeCell ref="A11:R11"/>
    <mergeCell ref="A14:R14"/>
    <mergeCell ref="A18:R18"/>
    <mergeCell ref="A36:R36"/>
    <mergeCell ref="A39:R39"/>
    <mergeCell ref="A21:R21"/>
    <mergeCell ref="A24:R24"/>
    <mergeCell ref="A27:R27"/>
    <mergeCell ref="A30:R30"/>
    <mergeCell ref="A33:R33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2023-11-26T21:20:23Z</dcterms:modified>
</cp:coreProperties>
</file>